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hidePivotFieldList="1" defaultThemeVersion="124226"/>
  <mc:AlternateContent xmlns:mc="http://schemas.openxmlformats.org/markup-compatibility/2006">
    <mc:Choice Requires="x15">
      <x15ac:absPath xmlns:x15ac="http://schemas.microsoft.com/office/spreadsheetml/2010/11/ac" url="C:\Users\Usuario\Desktop\"/>
    </mc:Choice>
  </mc:AlternateContent>
  <xr:revisionPtr revIDLastSave="0" documentId="13_ncr:1_{9C98AD13-B30E-4A8C-BAEC-107A310CC75E}" xr6:coauthVersionLast="47" xr6:coauthVersionMax="47" xr10:uidLastSave="{00000000-0000-0000-0000-000000000000}"/>
  <bookViews>
    <workbookView xWindow="-120" yWindow="-120" windowWidth="29040" windowHeight="15720" tabRatio="882" firstSheet="1" activeTab="1" xr2:uid="{00000000-000D-0000-FFFF-FFFF00000000}"/>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91029"/>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 l="1"/>
  <c r="Q10" i="1"/>
  <c r="H10" i="1"/>
  <c r="I10" i="1" s="1"/>
  <c r="K24" i="1"/>
  <c r="K51" i="1"/>
  <c r="K25" i="1"/>
  <c r="K30" i="1"/>
  <c r="K19" i="1"/>
  <c r="K50" i="1"/>
  <c r="K49" i="1"/>
  <c r="K31" i="1"/>
  <c r="K33" i="1"/>
  <c r="K32" i="1"/>
  <c r="K36" i="1"/>
  <c r="K48" i="1"/>
  <c r="K26" i="1"/>
  <c r="K53" i="1"/>
  <c r="K69" i="1"/>
  <c r="K41" i="1"/>
  <c r="K37" i="1"/>
  <c r="K61" i="1"/>
  <c r="K39" i="1"/>
  <c r="K42" i="1"/>
  <c r="K44" i="1"/>
  <c r="K17" i="1"/>
  <c r="K56" i="1"/>
  <c r="K38" i="1"/>
  <c r="K63" i="1"/>
  <c r="K66" i="1"/>
  <c r="K23" i="1"/>
  <c r="K47" i="1"/>
  <c r="K18" i="1"/>
  <c r="K54" i="1"/>
  <c r="K55" i="1"/>
  <c r="K45" i="1"/>
  <c r="K65" i="1"/>
  <c r="K20" i="1"/>
  <c r="K29" i="1"/>
  <c r="K57" i="1"/>
  <c r="K21" i="1"/>
  <c r="K68" i="1"/>
  <c r="K35" i="1"/>
  <c r="K62" i="1"/>
  <c r="K27" i="1"/>
  <c r="K59" i="1"/>
  <c r="K60" i="1"/>
  <c r="K67" i="1"/>
  <c r="K43" i="1"/>
  <c r="F221" i="13" l="1"/>
  <c r="F211" i="13"/>
  <c r="F212" i="13"/>
  <c r="F213" i="13"/>
  <c r="F214" i="13"/>
  <c r="F215" i="13"/>
  <c r="F216" i="13"/>
  <c r="F217" i="13"/>
  <c r="F218" i="13"/>
  <c r="F219" i="13"/>
  <c r="F220" i="13"/>
  <c r="F210" i="13"/>
  <c r="K12" i="1"/>
  <c r="K14" i="1"/>
  <c r="K11" i="1"/>
  <c r="K13" i="1"/>
  <c r="B221" i="13" a="1"/>
  <c r="K15"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64" i="1"/>
  <c r="X58" i="1"/>
  <c r="X52" i="1"/>
  <c r="X46" i="1"/>
  <c r="X50" i="1"/>
  <c r="X51" i="1"/>
  <c r="X40" i="1"/>
  <c r="X34" i="1"/>
  <c r="X28" i="1"/>
  <c r="X22" i="1"/>
  <c r="X16"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66" i="1"/>
  <c r="Z66" i="1"/>
  <c r="X67" i="1" s="1"/>
  <c r="Y47" i="1"/>
  <c r="Z47" i="1"/>
  <c r="X48" i="1" s="1"/>
  <c r="Y48" i="1" s="1"/>
  <c r="X43" i="1"/>
  <c r="Y35" i="1"/>
  <c r="Z35" i="1"/>
  <c r="X36" i="1" s="1"/>
  <c r="Y36" i="1" s="1"/>
  <c r="X32" i="1"/>
  <c r="Y32" i="1" s="1"/>
  <c r="X31" i="1"/>
  <c r="Y17" i="1"/>
  <c r="Z17" i="1"/>
  <c r="X18" i="1" s="1"/>
  <c r="Y18" i="1" s="1"/>
  <c r="Z48" i="1" l="1"/>
  <c r="X49" i="1" s="1"/>
  <c r="Y49" i="1" s="1"/>
  <c r="Z36" i="1"/>
  <c r="X37" i="1" s="1"/>
  <c r="Z37" i="1" s="1"/>
  <c r="X38" i="1" s="1"/>
  <c r="Y56" i="1"/>
  <c r="Z56" i="1"/>
  <c r="X57" i="1" s="1"/>
  <c r="X62" i="1"/>
  <c r="X63" i="1"/>
  <c r="Y25" i="1"/>
  <c r="Y43" i="1"/>
  <c r="Z43" i="1"/>
  <c r="X44" i="1" s="1"/>
  <c r="Y44" i="1" s="1"/>
  <c r="X26" i="1"/>
  <c r="Z67" i="1"/>
  <c r="Y67" i="1"/>
  <c r="Y31" i="1"/>
  <c r="Z31" i="1"/>
  <c r="Z32" i="1"/>
  <c r="X33" i="1" s="1"/>
  <c r="Z18" i="1"/>
  <c r="X19" i="1" s="1"/>
  <c r="Y19" i="1" s="1"/>
  <c r="Q12" i="1"/>
  <c r="Z49" i="1" l="1"/>
  <c r="Y37" i="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8" i="1" l="1"/>
  <c r="AA28" i="1" s="1"/>
  <c r="AA64" i="1"/>
  <c r="AB66" i="1"/>
  <c r="AB59" i="1"/>
  <c r="AB58" i="1"/>
  <c r="AB40" i="1"/>
  <c r="AA40" i="1" s="1"/>
  <c r="AB52" i="1"/>
  <c r="AA52" i="1" s="1"/>
  <c r="AA10" i="1"/>
  <c r="AB11" i="1"/>
  <c r="AB17" i="1"/>
  <c r="AB16" i="1"/>
  <c r="AA16" i="1" s="1"/>
  <c r="AB22" i="1"/>
  <c r="AA22" i="1" s="1"/>
  <c r="AB46" i="1"/>
  <c r="AA46" i="1" s="1"/>
  <c r="AB34" i="1"/>
  <c r="AA34" i="1" s="1"/>
  <c r="AB35" i="1" l="1"/>
  <c r="AB47" i="1"/>
  <c r="AB48" i="1" s="1"/>
  <c r="AA48" i="1" s="1"/>
  <c r="AB53" i="1"/>
  <c r="AA53" i="1" s="1"/>
  <c r="AB41" i="1"/>
  <c r="AA41" i="1" s="1"/>
  <c r="AB29" i="1"/>
  <c r="AB30" i="1" s="1"/>
  <c r="AB23" i="1"/>
  <c r="AA23" i="1" s="1"/>
  <c r="J40" i="19"/>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9" i="1"/>
  <c r="AA49" i="1" s="1"/>
  <c r="AB18" i="1"/>
  <c r="AA17" i="1"/>
  <c r="AB54" i="1"/>
  <c r="AA59" i="1"/>
  <c r="AB60" i="1"/>
  <c r="AB42" i="1" l="1"/>
  <c r="AA42" i="1" s="1"/>
  <c r="R21" i="19" s="1"/>
  <c r="AA47" i="1"/>
  <c r="AI52" i="19" s="1"/>
  <c r="AA29" i="1"/>
  <c r="AC39" i="19" s="1"/>
  <c r="AB24" i="1"/>
  <c r="AB25" i="1" s="1"/>
  <c r="W37" i="19"/>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AJ51" i="19"/>
  <c r="L21" i="19"/>
  <c r="R11" i="19"/>
  <c r="L31" i="19"/>
  <c r="R51" i="19"/>
  <c r="AJ31" i="19"/>
  <c r="AD21" i="19"/>
  <c r="L51" i="19"/>
  <c r="AB19" i="1"/>
  <c r="AA18" i="1"/>
  <c r="AA30" i="1"/>
  <c r="AB31" i="1"/>
  <c r="AA54" i="1"/>
  <c r="AB55" i="1"/>
  <c r="AC32" i="19"/>
  <c r="W42" i="19"/>
  <c r="AI12" i="19"/>
  <c r="AC42" i="19"/>
  <c r="K12" i="19"/>
  <c r="Q22" i="19"/>
  <c r="W32" i="19"/>
  <c r="AI22" i="19"/>
  <c r="AI32" i="19"/>
  <c r="Q12" i="19"/>
  <c r="W2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A60" i="1"/>
  <c r="AB61" i="1"/>
  <c r="K39" i="19"/>
  <c r="AI3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C52" i="19" l="1"/>
  <c r="K32" i="19"/>
  <c r="K42" i="19"/>
  <c r="AD11" i="19"/>
  <c r="AC12" i="19"/>
  <c r="X41" i="19"/>
  <c r="X21" i="19"/>
  <c r="AJ11" i="19"/>
  <c r="R41" i="19"/>
  <c r="X11" i="19"/>
  <c r="AJ41" i="19"/>
  <c r="X51" i="19"/>
  <c r="L41" i="19"/>
  <c r="AD41" i="19"/>
  <c r="AD51" i="19"/>
  <c r="X31" i="19"/>
  <c r="R31" i="19"/>
  <c r="L11" i="19"/>
  <c r="AC42" i="1"/>
  <c r="Q39" i="19"/>
  <c r="Q9" i="19"/>
  <c r="AC9" i="19"/>
  <c r="AC29" i="19"/>
  <c r="W9" i="19"/>
  <c r="Q19" i="19"/>
  <c r="AI19" i="19"/>
  <c r="W19" i="19"/>
  <c r="W39" i="19"/>
  <c r="W49" i="19"/>
  <c r="AI49" i="19"/>
  <c r="K49" i="19"/>
  <c r="AC49" i="19"/>
  <c r="K9" i="19"/>
  <c r="Q29" i="19"/>
  <c r="Q49" i="19"/>
  <c r="W29" i="19"/>
  <c r="AI29" i="19"/>
  <c r="K19" i="19"/>
  <c r="K29" i="19"/>
  <c r="AC29" i="1"/>
  <c r="AI9" i="19"/>
  <c r="AC19" i="19"/>
  <c r="AC47" i="1"/>
  <c r="AI42" i="19"/>
  <c r="Q32" i="19"/>
  <c r="Q52" i="19"/>
  <c r="W52" i="19"/>
  <c r="K22" i="19"/>
  <c r="K52" i="19"/>
  <c r="W12" i="19"/>
  <c r="Q42" i="19"/>
  <c r="AA24" i="1"/>
  <c r="L38" i="19" s="1"/>
  <c r="AB14" i="1"/>
  <c r="AA14"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R48" i="19" l="1"/>
  <c r="L48" i="19"/>
  <c r="AJ18" i="19"/>
  <c r="AD18" i="19"/>
  <c r="AD48" i="19"/>
  <c r="X38" i="19"/>
  <c r="X18" i="19"/>
  <c r="R18" i="19"/>
  <c r="AJ48" i="19"/>
  <c r="AD8" i="19"/>
  <c r="X28" i="19"/>
  <c r="X8" i="19"/>
  <c r="R28" i="19"/>
  <c r="AD28" i="19"/>
  <c r="X48" i="19"/>
  <c r="R38" i="19"/>
  <c r="L18" i="19"/>
  <c r="AD38" i="19"/>
  <c r="L8" i="19"/>
  <c r="AJ38" i="19"/>
  <c r="AJ28" i="19"/>
  <c r="L28" i="19"/>
  <c r="AJ8" i="19"/>
  <c r="AC24" i="1"/>
  <c r="R8" i="19"/>
  <c r="AB15" i="1"/>
  <c r="AA15" i="1" s="1"/>
  <c r="AM46" i="19" s="1"/>
  <c r="AA38" i="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36" i="19" l="1"/>
  <c r="AA26" i="19"/>
  <c r="O16" i="19"/>
  <c r="U26" i="19"/>
  <c r="U46" i="19"/>
  <c r="O36" i="19"/>
  <c r="O26" i="19"/>
  <c r="AM6" i="19"/>
  <c r="U16" i="19"/>
  <c r="AA46" i="19"/>
  <c r="AG6" i="19"/>
  <c r="AA16" i="19"/>
  <c r="AM36" i="19"/>
  <c r="AG26" i="19"/>
  <c r="O46" i="19"/>
  <c r="AM26" i="19"/>
  <c r="AA36" i="19"/>
  <c r="AG46" i="19"/>
  <c r="O6" i="19"/>
  <c r="AA6" i="19"/>
  <c r="U6" i="19"/>
  <c r="AG16" i="19"/>
  <c r="AC15" i="1"/>
  <c r="AM16" i="19"/>
  <c r="U36" i="19"/>
  <c r="AG24" i="19"/>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<sst xmlns="http://schemas.openxmlformats.org/spreadsheetml/2006/main" count="450" uniqueCount="248">
  <si>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</si>
  <si>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</si>
  <si>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</si>
  <si>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</si>
  <si>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</si>
  <si>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</si>
  <si>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</si>
  <si>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</si>
  <si>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</si>
  <si>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</si>
  <si>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</si>
  <si>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</si>
  <si>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</si>
  <si>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</si>
  <si>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</si>
  <si>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</si>
  <si>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</si>
  <si>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</si>
  <si>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</si>
  <si>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</si>
  <si>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</si>
  <si>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</si>
  <si>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</si>
  <si>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</si>
  <si>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</si>
  <si>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</si>
  <si>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</si>
  <si>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</si>
  <si>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</si>
  <si>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</si>
  <si>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</si>
  <si>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</si>
  <si>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</si>
  <si>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</si>
  <si>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</si>
  <si>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</si>
  <si>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</si>
  <si>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</si>
  <si>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</si>
  <si>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</si>
  <si>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</si>
  <si>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</si>
  <si>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</si>
  <si>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</si>
  <si>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</si>
  <si>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</si>
  <si>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</si>
  <si>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</si>
  <si>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</si>
  <si>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</si>
  <si>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</si>
  <si>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</si>
  <si>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</si>
  <si>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</si>
  <si>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</si>
  <si>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</si>
  <si>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</si>
  <si>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</si>
  <si>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</si>
  <si>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</si>
  <si>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</si>
  <si>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</si>
  <si>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</si>
  <si>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</si>
  <si>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</si>
  <si>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</si>
  <si>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</si>
  <si>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</si>
  <si>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</si>
  <si>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</si>
  <si>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</si>
  <si>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</si>
  <si>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</si>
  <si>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</si>
  <si>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</si>
  <si>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</si>
  <si>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</si>
  <si>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</si>
  <si>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</si>
  <si>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</si>
  <si>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</si>
  <si>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</si>
  <si>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</si>
  <si>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</si>
  <si>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</si>
  <si>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</si>
  <si>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</si>
  <si>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</si>
  <si>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</si>
  <si>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</si>
  <si>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</si>
  <si>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</si>
  <si>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</si>
  <si>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</si>
  <si>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</si>
  <si>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</si>
  <si>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</si>
  <si>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</si>
  <si>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</si>
  <si>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</si>
  <si>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</si>
  <si>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</si>
  <si>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</si>
  <si>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</si>
  <si>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</si>
  <si>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</si>
  <si>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</si>
  <si>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</si>
  <si>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</si>
  <si>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</si>
  <si>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</si>
  <si>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</si>
  <si>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</si>
  <si>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</si>
  <si>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</si>
  <si>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</si>
  <si>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</si>
  <si>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</si>
  <si>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</si>
  <si>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</si>
  <si>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</si>
  <si>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</si>
  <si>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</si>
  <si>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</si>
  <si>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</si>
  <si>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</si>
  <si>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</si>
  <si>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</si>
  <si>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</si>
  <si>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</si>
  <si>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</si>
  <si>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</si>
  <si>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</si>
  <si>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</si>
  <si>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</si>
  <si>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</si>
  <si>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</si>
  <si>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</si>
  <si>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</si>
  <si>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</si>
  <si>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</si>
  <si>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</si>
  <si>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</si>
  <si>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</si>
  <si>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</si>
  <si>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</si>
  <si>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</si>
  <si>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</si>
  <si>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</si>
  <si>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</si>
  <si>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</si>
  <si>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</si>
  <si>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</si>
  <si>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</si>
  <si>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</si>
  <si>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</si>
  <si>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</si>
  <si>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</si>
  <si>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</si>
  <si>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</si>
  <si>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</si>
  <si>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</si>
  <si>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</si>
  <si>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</si>
  <si>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</si>
  <si>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</si>
  <si>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</si>
  <si>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</si>
  <si>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</si>
  <si>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</si>
  <si>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</si>
  <si>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</si>
  <si>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</si>
  <si>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</si>
  <si>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</si>
  <si>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</si>
  <si>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</si>
  <si>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</si>
  <si>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</si>
  <si>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</si>
  <si>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</si>
  <si>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</si>
  <si>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</si>
  <si>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</si>
  <si>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</si>
  <si>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</si>
  <si>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</si>
  <si>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</si>
  <si>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</si>
  <si>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</si>
  <si>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</si>
  <si>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</si>
  <si>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</si>
  <si>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</si>
  <si>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</si>
  <si>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</si>
  <si>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</si>
  <si>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</si>
  <si>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</si>
  <si>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</si>
  <si>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</si>
  <si>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</si>
  <si>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</si>
  <si>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</si>
  <si>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</si>
  <si>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</si>
  <si>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</si>
  <si>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</si>
  <si>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</si>
  <si>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</si>
  <si>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</si>
  <si>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</si>
  <si>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</si>
  <si>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</si>
  <si>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Docencia</t>
  </si>
  <si>
    <t>Gestionar los procesos académicos a través de la planificación, implementación y ejecución de las políticas de desarrollo académico con criterios de excelencia para contribuir a la formación integral de la comunidad académica.</t>
  </si>
  <si>
    <t xml:space="preserve"> El alcance del proceso involucra actividades de definición de Políticas y Planes Académicos, hasta la mejora de la prestación del servicio a través de programas acreditados.</t>
  </si>
  <si>
    <t>Posibilidad de detrimento patrimonial para la institución por incumplimiento en compromisos de las comisiones de estudio por parte de los docentes.</t>
  </si>
  <si>
    <t>Aplicación de las sanciones establecidas en la normativa interna, en caso de incumplimiento de las comisiones de estudio. La evidencia del control es la sanción aplicada de acuerdo a la revisión realizada. Tiempo: Cuando aplique.</t>
  </si>
  <si>
    <t>Seguimiento a las comisiones de estudio por parte los departamentos mediante informe presentado a la Vicerrectoría Académica. La evidencia del control son los informes presentados por los departamentos. Tiempo: Semestral.</t>
  </si>
  <si>
    <t>Posibilidad de sobrecostos para la Institución por ineficiencia o inconsistencias en la concertación y seguimiento a las labores académicas de los docentes.</t>
  </si>
  <si>
    <t>Ineficiencia o inconsistencias en la concertación y seguimiento a las labores académicas de los docentes.</t>
  </si>
  <si>
    <t>Deficientes controles en la distribución de la labor académica y la aplicación de las normas vigentes, por parte de los departamentos.</t>
  </si>
  <si>
    <t xml:space="preserve">Posibilidad de disminución de ingresos por concepto de matrículas por cierre de programas por vencimiento de los registros calificados de los programas académicos o no renovación de su registro. </t>
  </si>
  <si>
    <t xml:space="preserve">Vencimiento de los registros calificados de los programas académicos o no renovación de su registro. </t>
  </si>
  <si>
    <t>Negación por parte del MEN en la renovación de los registros calificados.</t>
  </si>
  <si>
    <t>Realización de cronogramas de trabajo establecidos para la renovación de los registros calificados por parte los programas académicos, con el fin de garantizar la entrega oportuna de la documentación para el proceso. Tiempo: Con no menos de 14 meses de antelación al vencimiento del registro calificado. La evidencia del control es la entrega del documento maestro y sus anexos.</t>
  </si>
  <si>
    <t>Posibilidad de disminuir los recursos percibidos por la institución por vencimiento de la acreditación de alta calidad de los programas académicos.</t>
  </si>
  <si>
    <t>Programas con acreditación de alta calidad que dejan vencer la vigencia de la resolución que se las otorga.</t>
  </si>
  <si>
    <t>Demoras tanto en CNA como en MEN, para el análisis de informes de autoevaluación y emisión de resoluciones, respectivamente.</t>
  </si>
  <si>
    <t xml:space="preserve">Verificación de la respuesta otorgada al docente cuando solicita una prorroga en la comisión de estudios. El Consejo Académico recomienda la realización de la prórroga al Rector y es quien finalmente decide el otorgamiento de la prórroga. La evidencia del control es la respuesta que se le da al docente con respecto a su solicitud de prórroga. Tiempo: Cuando aplique. </t>
  </si>
  <si>
    <t xml:space="preserve">Insuficiente seguimiento desde los departamentos a los compromisos adquiridos por el docente en el contrato de comisión de estudios.
</t>
  </si>
  <si>
    <t>Falta de aplicación de las sanciones establecidas en la normativa en casos de incumplimiento de las comisiones de estudios.</t>
  </si>
  <si>
    <t xml:space="preserve">Aplicación de los lineamientos estipulados en la normatividad interna vigente sobre concertación de labor académica. Dicho control es realizado por los departamentos, los Consejos de Facultad y la Vicerrectoría Académica. </t>
  </si>
  <si>
    <t xml:space="preserve">Aplicación de lo establecido en la política curricular vigente, con respecto al tamaño de los grupos y los cupos mínimos para cada uno realizado por la Vicerrectoría Académica. </t>
  </si>
  <si>
    <t xml:space="preserve">Parametrización del SIA para el control en el cumplimiento de los mínimos de labor académica para cada docente. </t>
  </si>
  <si>
    <t xml:space="preserve">Debilidades en los procesos internos de actualización y difusión de ajustes a la normatividad </t>
  </si>
  <si>
    <t xml:space="preserve">Frecuentes cambios de normatividad por parte del Ministerio de Educación Nacional. </t>
  </si>
  <si>
    <t>Posibilidad de reprocesos y dificultades de tipo académico y administrativo, por inaplicación de la normatividad vigente en materia de procesos académicos.</t>
  </si>
  <si>
    <t>Actualización permanente de la normatividad asociada con los procesos académicos por parte de la Secretaría General y el Consejo Académico.</t>
  </si>
  <si>
    <t>Actualización permanente de la documentación del SIG, de acuerdo con los cambios normativos que se vayan presentando por parte del líder del proceso.</t>
  </si>
  <si>
    <t xml:space="preserve"> Realizar seguimiento a las unidades académico-administrativas con respecto a la aplicación de la normatividad interna y externa, asociada con procesos académicos. </t>
  </si>
  <si>
    <t xml:space="preserve">Enviar comunicaciones por parte de la Vicerrectoría Académica a los Decanos de las Facultades asociadas a los programas académicos que se encuentran en proceso de renovación de registro calificado, enviando cronogramas y actividades pertinentes para la renovación. </t>
  </si>
  <si>
    <t xml:space="preserve">Realización de seguimientos por parte de la Vicerrectoría Académica frente a las fechas de vencimiento de los registros calificados de los programas, con el fin de emitir alertas oportunas a los programas para la construcción del documento maestro y sus anexos. </t>
  </si>
  <si>
    <t>Revisión de los documentos maestros y sus anexos, así como asesoría a los programas que se encuentran en proceso de renovación de registro calificado por parte de la Vicerrectoría Académica.</t>
  </si>
  <si>
    <t xml:space="preserve">Seguimiento realizado por la Vicerrectoría Académica frente a las fechas de vencimiento de la acreditación y re-acreditación por programas y alertas oportunas a las facultades y los programas para la realización de los informes de autoevaluación. </t>
  </si>
  <si>
    <t xml:space="preserve">Revisión de los documentos de autoevaluación enviados por los programas, para posterior retroalimentación y asesoría a los mismos por parte de la Vicerrectoría Académica. </t>
  </si>
  <si>
    <t xml:space="preserve">Gestión y seguimiento permanente a los planes de mejoramiento de los programas realizado por parte de la Vicerrectoría Académica.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</si>
</sst>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textRotation="90"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8" fillId="3" borderId="6"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5"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4" fillId="0" borderId="17" xfId="0" applyFont="1" applyBorder="1" applyAlignment="1">
      <alignment horizontal="center" vertical="center"/>
    </xf>
    <xf numFmtId="0" fontId="44" fillId="0" borderId="19" xfId="0" applyFont="1" applyBorder="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4" xfId="0" applyFont="1" applyBorder="1" applyAlignment="1">
      <alignment horizontal="center" vertical="center" wrapText="1"/>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109">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108" dataDxfId="107">
  <autoFilter ref="B209:C219" xr:uid="{00000000-0009-0000-0100-000001000000}"/>
  <tableColumns count="2">
    <tableColumn id="1" xr3:uid="{00000000-0010-0000-0000-000001000000}" name="Criterios" dataDxfId="106"/>
    <tableColumn id="2" xr3:uid="{00000000-0010-0000-0000-000002000000}" name="Subcriterios" dataDxfId="105"/>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zoomScale="110" zoomScaleNormal="110" workbookViewId="0">
      <selection activeCell="C20" sqref="C20:D20"/>
    </sheetView>
  </sheetViews>
  <sheetFormatPr baseColWidth="10" defaultColWidth="11.42578125" defaultRowHeight="15" x14ac:dyDescent="0.25"/>
  <cols>
    <col min="1" max="1" width="2.85546875" style="97" customWidth="1"/>
    <col min="2" max="3" width="24.7109375" style="97" customWidth="1"/>
    <col min="4" max="4" width="16" style="97" customWidth="1"/>
    <col min="5" max="5" width="24.7109375" style="97" customWidth="1"/>
    <col min="6" max="6" width="27.7109375" style="97" customWidth="1"/>
    <col min="7" max="8" width="24.7109375" style="97" customWidth="1"/>
    <col min="9" max="16384" width="11.42578125" style="97"/>
  </cols>
  <sheetData>
    <row r="1" spans="2:8" ht="15.75" thickBot="1" x14ac:dyDescent="0.3"/>
    <row r="2" spans="2:8" ht="18" x14ac:dyDescent="0.25">
      <c r="B2" s="137" t="s">
        <v>166</v>
      </c>
      <c r="C2" s="138"/>
      <c r="D2" s="138"/>
      <c r="E2" s="138"/>
      <c r="F2" s="138"/>
      <c r="G2" s="138"/>
      <c r="H2" s="139"/>
    </row>
    <row r="3" spans="2:8" x14ac:dyDescent="0.25">
      <c r="B3" s="98"/>
      <c r="C3" s="99"/>
      <c r="D3" s="99"/>
      <c r="E3" s="99"/>
      <c r="F3" s="99"/>
      <c r="G3" s="99"/>
      <c r="H3" s="100"/>
    </row>
    <row r="4" spans="2:8" ht="63" customHeight="1" x14ac:dyDescent="0.25">
      <c r="B4" s="140" t="s">
        <v>209</v>
      </c>
      <c r="C4" s="141"/>
      <c r="D4" s="141"/>
      <c r="E4" s="141"/>
      <c r="F4" s="141"/>
      <c r="G4" s="141"/>
      <c r="H4" s="142"/>
    </row>
    <row r="5" spans="2:8" ht="63" customHeight="1" x14ac:dyDescent="0.25">
      <c r="B5" s="143"/>
      <c r="C5" s="144"/>
      <c r="D5" s="144"/>
      <c r="E5" s="144"/>
      <c r="F5" s="144"/>
      <c r="G5" s="144"/>
      <c r="H5" s="145"/>
    </row>
    <row r="6" spans="2:8" ht="16.5" x14ac:dyDescent="0.25">
      <c r="B6" s="146" t="s">
        <v>164</v>
      </c>
      <c r="C6" s="147"/>
      <c r="D6" s="147"/>
      <c r="E6" s="147"/>
      <c r="F6" s="147"/>
      <c r="G6" s="147"/>
      <c r="H6" s="148"/>
    </row>
    <row r="7" spans="2:8" ht="95.25" customHeight="1" x14ac:dyDescent="0.25">
      <c r="B7" s="156" t="s">
        <v>169</v>
      </c>
      <c r="C7" s="157"/>
      <c r="D7" s="157"/>
      <c r="E7" s="157"/>
      <c r="F7" s="157"/>
      <c r="G7" s="157"/>
      <c r="H7" s="158"/>
    </row>
    <row r="8" spans="2:8" ht="16.5" x14ac:dyDescent="0.25">
      <c r="B8" s="134"/>
      <c r="C8" s="135"/>
      <c r="D8" s="135"/>
      <c r="E8" s="135"/>
      <c r="F8" s="135"/>
      <c r="G8" s="135"/>
      <c r="H8" s="136"/>
    </row>
    <row r="9" spans="2:8" ht="16.5" customHeight="1" x14ac:dyDescent="0.25">
      <c r="B9" s="149" t="s">
        <v>202</v>
      </c>
      <c r="C9" s="150"/>
      <c r="D9" s="150"/>
      <c r="E9" s="150"/>
      <c r="F9" s="150"/>
      <c r="G9" s="150"/>
      <c r="H9" s="151"/>
    </row>
    <row r="10" spans="2:8" ht="44.25" customHeight="1" x14ac:dyDescent="0.25">
      <c r="B10" s="149"/>
      <c r="C10" s="150"/>
      <c r="D10" s="150"/>
      <c r="E10" s="150"/>
      <c r="F10" s="150"/>
      <c r="G10" s="150"/>
      <c r="H10" s="151"/>
    </row>
    <row r="11" spans="2:8" ht="15.75" thickBot="1" x14ac:dyDescent="0.3">
      <c r="B11" s="123"/>
      <c r="C11" s="126"/>
      <c r="D11" s="131"/>
      <c r="E11" s="132"/>
      <c r="F11" s="132"/>
      <c r="G11" s="133"/>
      <c r="H11" s="127"/>
    </row>
    <row r="12" spans="2:8" ht="15.75" thickTop="1" x14ac:dyDescent="0.25">
      <c r="B12" s="123"/>
      <c r="C12" s="152" t="s">
        <v>165</v>
      </c>
      <c r="D12" s="153"/>
      <c r="E12" s="154" t="s">
        <v>203</v>
      </c>
      <c r="F12" s="155"/>
      <c r="G12" s="126"/>
      <c r="H12" s="127"/>
    </row>
    <row r="13" spans="2:8" ht="35.25" customHeight="1" x14ac:dyDescent="0.25">
      <c r="B13" s="123"/>
      <c r="C13" s="159" t="s">
        <v>196</v>
      </c>
      <c r="D13" s="160"/>
      <c r="E13" s="161" t="s">
        <v>201</v>
      </c>
      <c r="F13" s="162"/>
      <c r="G13" s="126"/>
      <c r="H13" s="127"/>
    </row>
    <row r="14" spans="2:8" ht="17.25" customHeight="1" x14ac:dyDescent="0.25">
      <c r="B14" s="123"/>
      <c r="C14" s="159" t="s">
        <v>197</v>
      </c>
      <c r="D14" s="160"/>
      <c r="E14" s="161" t="s">
        <v>199</v>
      </c>
      <c r="F14" s="162"/>
      <c r="G14" s="126"/>
      <c r="H14" s="127"/>
    </row>
    <row r="15" spans="2:8" ht="19.5" customHeight="1" x14ac:dyDescent="0.25">
      <c r="B15" s="123"/>
      <c r="C15" s="159" t="s">
        <v>198</v>
      </c>
      <c r="D15" s="160"/>
      <c r="E15" s="161" t="s">
        <v>200</v>
      </c>
      <c r="F15" s="162"/>
      <c r="G15" s="126"/>
      <c r="H15" s="127"/>
    </row>
    <row r="16" spans="2:8" ht="69.75" customHeight="1" x14ac:dyDescent="0.25">
      <c r="B16" s="123"/>
      <c r="C16" s="159" t="s">
        <v>167</v>
      </c>
      <c r="D16" s="160"/>
      <c r="E16" s="161" t="s">
        <v>168</v>
      </c>
      <c r="F16" s="162"/>
      <c r="G16" s="126"/>
      <c r="H16" s="127"/>
    </row>
    <row r="17" spans="2:8" ht="34.5" customHeight="1" x14ac:dyDescent="0.25">
      <c r="B17" s="123"/>
      <c r="C17" s="163" t="s">
        <v>2</v>
      </c>
      <c r="D17" s="164"/>
      <c r="E17" s="165" t="s">
        <v>210</v>
      </c>
      <c r="F17" s="166"/>
      <c r="G17" s="126"/>
      <c r="H17" s="127"/>
    </row>
    <row r="18" spans="2:8" ht="27.75" customHeight="1" x14ac:dyDescent="0.25">
      <c r="B18" s="123"/>
      <c r="C18" s="163" t="s">
        <v>3</v>
      </c>
      <c r="D18" s="164"/>
      <c r="E18" s="165" t="s">
        <v>211</v>
      </c>
      <c r="F18" s="166"/>
      <c r="G18" s="126"/>
      <c r="H18" s="127"/>
    </row>
    <row r="19" spans="2:8" ht="28.5" customHeight="1" x14ac:dyDescent="0.25">
      <c r="B19" s="123"/>
      <c r="C19" s="163" t="s">
        <v>42</v>
      </c>
      <c r="D19" s="164"/>
      <c r="E19" s="165" t="s">
        <v>212</v>
      </c>
      <c r="F19" s="166"/>
      <c r="G19" s="126"/>
      <c r="H19" s="127"/>
    </row>
    <row r="20" spans="2:8" ht="72.75" customHeight="1" x14ac:dyDescent="0.25">
      <c r="B20" s="123"/>
      <c r="C20" s="163" t="s">
        <v>1</v>
      </c>
      <c r="D20" s="164"/>
      <c r="E20" s="165" t="s">
        <v>213</v>
      </c>
      <c r="F20" s="166"/>
      <c r="G20" s="126"/>
      <c r="H20" s="127"/>
    </row>
    <row r="21" spans="2:8" ht="64.5" customHeight="1" x14ac:dyDescent="0.25">
      <c r="B21" s="123"/>
      <c r="C21" s="163" t="s">
        <v>50</v>
      </c>
      <c r="D21" s="164"/>
      <c r="E21" s="165" t="s">
        <v>171</v>
      </c>
      <c r="F21" s="166"/>
      <c r="G21" s="126"/>
      <c r="H21" s="127"/>
    </row>
    <row r="22" spans="2:8" ht="71.25" customHeight="1" x14ac:dyDescent="0.25">
      <c r="B22" s="123"/>
      <c r="C22" s="163" t="s">
        <v>170</v>
      </c>
      <c r="D22" s="164"/>
      <c r="E22" s="165" t="s">
        <v>172</v>
      </c>
      <c r="F22" s="166"/>
      <c r="G22" s="126"/>
      <c r="H22" s="127"/>
    </row>
    <row r="23" spans="2:8" ht="55.5" customHeight="1" x14ac:dyDescent="0.25">
      <c r="B23" s="123"/>
      <c r="C23" s="170" t="s">
        <v>173</v>
      </c>
      <c r="D23" s="171"/>
      <c r="E23" s="165" t="s">
        <v>174</v>
      </c>
      <c r="F23" s="166"/>
      <c r="G23" s="126"/>
      <c r="H23" s="127"/>
    </row>
    <row r="24" spans="2:8" ht="42" customHeight="1" x14ac:dyDescent="0.25">
      <c r="B24" s="123"/>
      <c r="C24" s="170" t="s">
        <v>48</v>
      </c>
      <c r="D24" s="171"/>
      <c r="E24" s="165" t="s">
        <v>175</v>
      </c>
      <c r="F24" s="166"/>
      <c r="G24" s="126"/>
      <c r="H24" s="127"/>
    </row>
    <row r="25" spans="2:8" ht="59.25" customHeight="1" x14ac:dyDescent="0.25">
      <c r="B25" s="123"/>
      <c r="C25" s="170" t="s">
        <v>163</v>
      </c>
      <c r="D25" s="171"/>
      <c r="E25" s="165" t="s">
        <v>176</v>
      </c>
      <c r="F25" s="166"/>
      <c r="G25" s="126"/>
      <c r="H25" s="127"/>
    </row>
    <row r="26" spans="2:8" ht="23.25" customHeight="1" x14ac:dyDescent="0.25">
      <c r="B26" s="123"/>
      <c r="C26" s="170" t="s">
        <v>12</v>
      </c>
      <c r="D26" s="171"/>
      <c r="E26" s="165" t="s">
        <v>177</v>
      </c>
      <c r="F26" s="166"/>
      <c r="G26" s="126"/>
      <c r="H26" s="127"/>
    </row>
    <row r="27" spans="2:8" ht="30.75" customHeight="1" x14ac:dyDescent="0.25">
      <c r="B27" s="123"/>
      <c r="C27" s="170" t="s">
        <v>181</v>
      </c>
      <c r="D27" s="171"/>
      <c r="E27" s="165" t="s">
        <v>178</v>
      </c>
      <c r="F27" s="166"/>
      <c r="G27" s="126"/>
      <c r="H27" s="127"/>
    </row>
    <row r="28" spans="2:8" ht="35.25" customHeight="1" x14ac:dyDescent="0.25">
      <c r="B28" s="123"/>
      <c r="C28" s="170" t="s">
        <v>182</v>
      </c>
      <c r="D28" s="171"/>
      <c r="E28" s="165" t="s">
        <v>179</v>
      </c>
      <c r="F28" s="166"/>
      <c r="G28" s="126"/>
      <c r="H28" s="127"/>
    </row>
    <row r="29" spans="2:8" ht="33" customHeight="1" x14ac:dyDescent="0.25">
      <c r="B29" s="123"/>
      <c r="C29" s="170" t="s">
        <v>182</v>
      </c>
      <c r="D29" s="171"/>
      <c r="E29" s="165" t="s">
        <v>179</v>
      </c>
      <c r="F29" s="166"/>
      <c r="G29" s="126"/>
      <c r="H29" s="127"/>
    </row>
    <row r="30" spans="2:8" ht="30" customHeight="1" x14ac:dyDescent="0.25">
      <c r="B30" s="123"/>
      <c r="C30" s="170" t="s">
        <v>183</v>
      </c>
      <c r="D30" s="171"/>
      <c r="E30" s="165" t="s">
        <v>180</v>
      </c>
      <c r="F30" s="166"/>
      <c r="G30" s="126"/>
      <c r="H30" s="127"/>
    </row>
    <row r="31" spans="2:8" ht="35.25" customHeight="1" x14ac:dyDescent="0.25">
      <c r="B31" s="123"/>
      <c r="C31" s="170" t="s">
        <v>184</v>
      </c>
      <c r="D31" s="171"/>
      <c r="E31" s="165" t="s">
        <v>185</v>
      </c>
      <c r="F31" s="166"/>
      <c r="G31" s="126"/>
      <c r="H31" s="127"/>
    </row>
    <row r="32" spans="2:8" ht="31.5" customHeight="1" x14ac:dyDescent="0.25">
      <c r="B32" s="123"/>
      <c r="C32" s="170" t="s">
        <v>186</v>
      </c>
      <c r="D32" s="171"/>
      <c r="E32" s="165" t="s">
        <v>187</v>
      </c>
      <c r="F32" s="166"/>
      <c r="G32" s="126"/>
      <c r="H32" s="127"/>
    </row>
    <row r="33" spans="2:8" ht="35.25" customHeight="1" x14ac:dyDescent="0.25">
      <c r="B33" s="123"/>
      <c r="C33" s="170" t="s">
        <v>188</v>
      </c>
      <c r="D33" s="171"/>
      <c r="E33" s="165" t="s">
        <v>189</v>
      </c>
      <c r="F33" s="166"/>
      <c r="G33" s="126"/>
      <c r="H33" s="127"/>
    </row>
    <row r="34" spans="2:8" ht="59.25" customHeight="1" x14ac:dyDescent="0.25">
      <c r="B34" s="123"/>
      <c r="C34" s="170" t="s">
        <v>190</v>
      </c>
      <c r="D34" s="171"/>
      <c r="E34" s="165" t="s">
        <v>191</v>
      </c>
      <c r="F34" s="166"/>
      <c r="G34" s="126"/>
      <c r="H34" s="127"/>
    </row>
    <row r="35" spans="2:8" ht="29.25" customHeight="1" x14ac:dyDescent="0.25">
      <c r="B35" s="123"/>
      <c r="C35" s="170" t="s">
        <v>29</v>
      </c>
      <c r="D35" s="171"/>
      <c r="E35" s="165" t="s">
        <v>192</v>
      </c>
      <c r="F35" s="166"/>
      <c r="G35" s="126"/>
      <c r="H35" s="127"/>
    </row>
    <row r="36" spans="2:8" ht="82.5" customHeight="1" x14ac:dyDescent="0.25">
      <c r="B36" s="123"/>
      <c r="C36" s="170" t="s">
        <v>194</v>
      </c>
      <c r="D36" s="171"/>
      <c r="E36" s="165" t="s">
        <v>193</v>
      </c>
      <c r="F36" s="166"/>
      <c r="G36" s="126"/>
      <c r="H36" s="127"/>
    </row>
    <row r="37" spans="2:8" ht="46.5" customHeight="1" x14ac:dyDescent="0.25">
      <c r="B37" s="123"/>
      <c r="C37" s="170" t="s">
        <v>39</v>
      </c>
      <c r="D37" s="171"/>
      <c r="E37" s="165" t="s">
        <v>195</v>
      </c>
      <c r="F37" s="166"/>
      <c r="G37" s="126"/>
      <c r="H37" s="127"/>
    </row>
    <row r="38" spans="2:8" ht="6.75" customHeight="1" thickBot="1" x14ac:dyDescent="0.3">
      <c r="B38" s="123"/>
      <c r="C38" s="172"/>
      <c r="D38" s="173"/>
      <c r="E38" s="174"/>
      <c r="F38" s="175"/>
      <c r="G38" s="126"/>
      <c r="H38" s="127"/>
    </row>
    <row r="39" spans="2:8" ht="15.75" thickTop="1" x14ac:dyDescent="0.25">
      <c r="B39" s="123"/>
      <c r="C39" s="124"/>
      <c r="D39" s="124"/>
      <c r="E39" s="125"/>
      <c r="F39" s="125"/>
      <c r="G39" s="126"/>
      <c r="H39" s="127"/>
    </row>
    <row r="40" spans="2:8" ht="21" customHeight="1" x14ac:dyDescent="0.25">
      <c r="B40" s="167" t="s">
        <v>204</v>
      </c>
      <c r="C40" s="168"/>
      <c r="D40" s="168"/>
      <c r="E40" s="168"/>
      <c r="F40" s="168"/>
      <c r="G40" s="168"/>
      <c r="H40" s="169"/>
    </row>
    <row r="41" spans="2:8" ht="20.25" customHeight="1" x14ac:dyDescent="0.25">
      <c r="B41" s="167" t="s">
        <v>205</v>
      </c>
      <c r="C41" s="168"/>
      <c r="D41" s="168"/>
      <c r="E41" s="168"/>
      <c r="F41" s="168"/>
      <c r="G41" s="168"/>
      <c r="H41" s="169"/>
    </row>
    <row r="42" spans="2:8" ht="20.25" customHeight="1" x14ac:dyDescent="0.25">
      <c r="B42" s="167" t="s">
        <v>206</v>
      </c>
      <c r="C42" s="168"/>
      <c r="D42" s="168"/>
      <c r="E42" s="168"/>
      <c r="F42" s="168"/>
      <c r="G42" s="168"/>
      <c r="H42" s="169"/>
    </row>
    <row r="43" spans="2:8" ht="20.25" customHeight="1" x14ac:dyDescent="0.25">
      <c r="B43" s="167" t="s">
        <v>207</v>
      </c>
      <c r="C43" s="168"/>
      <c r="D43" s="168"/>
      <c r="E43" s="168"/>
      <c r="F43" s="168"/>
      <c r="G43" s="168"/>
      <c r="H43" s="169"/>
    </row>
    <row r="44" spans="2:8" x14ac:dyDescent="0.25">
      <c r="B44" s="167" t="s">
        <v>208</v>
      </c>
      <c r="C44" s="168"/>
      <c r="D44" s="168"/>
      <c r="E44" s="168"/>
      <c r="F44" s="168"/>
      <c r="G44" s="168"/>
      <c r="H44" s="169"/>
    </row>
    <row r="45" spans="2:8" ht="15.75" thickBot="1" x14ac:dyDescent="0.3">
      <c r="B45" s="128"/>
      <c r="C45" s="129"/>
      <c r="D45" s="129"/>
      <c r="E45" s="129"/>
      <c r="F45" s="129"/>
      <c r="G45" s="129"/>
      <c r="H45" s="130"/>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P72"/>
  <sheetViews>
    <sheetView tabSelected="1" topLeftCell="A12" zoomScale="106" zoomScaleNormal="106" workbookViewId="0">
      <selection activeCell="AD40" sqref="AD40:AD42"/>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3" t="s">
        <v>144</v>
      </c>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5"/>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6"/>
      <c r="B2" s="227"/>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09" t="s">
        <v>43</v>
      </c>
      <c r="B4" s="210"/>
      <c r="C4" s="221" t="s">
        <v>214</v>
      </c>
      <c r="D4" s="217"/>
      <c r="E4" s="217"/>
      <c r="F4" s="217"/>
      <c r="G4" s="217"/>
      <c r="H4" s="217"/>
      <c r="I4" s="217"/>
      <c r="J4" s="217"/>
      <c r="K4" s="217"/>
      <c r="L4" s="217"/>
      <c r="M4" s="217"/>
      <c r="N4" s="218"/>
      <c r="O4" s="222"/>
      <c r="P4" s="222"/>
      <c r="Q4" s="222"/>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09" t="s">
        <v>130</v>
      </c>
      <c r="B5" s="210"/>
      <c r="C5" s="216" t="s">
        <v>215</v>
      </c>
      <c r="D5" s="217"/>
      <c r="E5" s="217"/>
      <c r="F5" s="217"/>
      <c r="G5" s="217"/>
      <c r="H5" s="217"/>
      <c r="I5" s="217"/>
      <c r="J5" s="217"/>
      <c r="K5" s="217"/>
      <c r="L5" s="217"/>
      <c r="M5" s="217"/>
      <c r="N5" s="21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09" t="s">
        <v>44</v>
      </c>
      <c r="B6" s="210"/>
      <c r="C6" s="216" t="s">
        <v>216</v>
      </c>
      <c r="D6" s="219"/>
      <c r="E6" s="219"/>
      <c r="F6" s="219"/>
      <c r="G6" s="219"/>
      <c r="H6" s="219"/>
      <c r="I6" s="219"/>
      <c r="J6" s="219"/>
      <c r="K6" s="219"/>
      <c r="L6" s="219"/>
      <c r="M6" s="219"/>
      <c r="N6" s="220"/>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9" t="s">
        <v>139</v>
      </c>
      <c r="B7" s="230"/>
      <c r="C7" s="230"/>
      <c r="D7" s="230"/>
      <c r="E7" s="230"/>
      <c r="F7" s="230"/>
      <c r="G7" s="231"/>
      <c r="H7" s="229" t="s">
        <v>140</v>
      </c>
      <c r="I7" s="230"/>
      <c r="J7" s="230"/>
      <c r="K7" s="230"/>
      <c r="L7" s="230"/>
      <c r="M7" s="230"/>
      <c r="N7" s="231"/>
      <c r="O7" s="229" t="s">
        <v>141</v>
      </c>
      <c r="P7" s="230"/>
      <c r="Q7" s="230"/>
      <c r="R7" s="230"/>
      <c r="S7" s="230"/>
      <c r="T7" s="230"/>
      <c r="U7" s="230"/>
      <c r="V7" s="230"/>
      <c r="W7" s="231"/>
      <c r="X7" s="229" t="s">
        <v>142</v>
      </c>
      <c r="Y7" s="230"/>
      <c r="Z7" s="230"/>
      <c r="AA7" s="230"/>
      <c r="AB7" s="230"/>
      <c r="AC7" s="230"/>
      <c r="AD7" s="231"/>
      <c r="AE7" s="229" t="s">
        <v>34</v>
      </c>
      <c r="AF7" s="230"/>
      <c r="AG7" s="230"/>
      <c r="AH7" s="230"/>
      <c r="AI7" s="230"/>
      <c r="AJ7" s="231"/>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1" t="s">
        <v>0</v>
      </c>
      <c r="B8" s="207" t="s">
        <v>2</v>
      </c>
      <c r="C8" s="201" t="s">
        <v>3</v>
      </c>
      <c r="D8" s="201" t="s">
        <v>42</v>
      </c>
      <c r="E8" s="213" t="s">
        <v>1</v>
      </c>
      <c r="F8" s="208" t="s">
        <v>50</v>
      </c>
      <c r="G8" s="201" t="s">
        <v>135</v>
      </c>
      <c r="H8" s="203" t="s">
        <v>33</v>
      </c>
      <c r="I8" s="204" t="s">
        <v>5</v>
      </c>
      <c r="J8" s="208" t="s">
        <v>87</v>
      </c>
      <c r="K8" s="208" t="s">
        <v>92</v>
      </c>
      <c r="L8" s="206" t="s">
        <v>45</v>
      </c>
      <c r="M8" s="204" t="s">
        <v>5</v>
      </c>
      <c r="N8" s="201" t="s">
        <v>48</v>
      </c>
      <c r="O8" s="214" t="s">
        <v>11</v>
      </c>
      <c r="P8" s="202" t="s">
        <v>163</v>
      </c>
      <c r="Q8" s="208" t="s">
        <v>12</v>
      </c>
      <c r="R8" s="202" t="s">
        <v>8</v>
      </c>
      <c r="S8" s="202"/>
      <c r="T8" s="202"/>
      <c r="U8" s="202"/>
      <c r="V8" s="202"/>
      <c r="W8" s="202"/>
      <c r="X8" s="200" t="s">
        <v>138</v>
      </c>
      <c r="Y8" s="200" t="s">
        <v>46</v>
      </c>
      <c r="Z8" s="200" t="s">
        <v>5</v>
      </c>
      <c r="AA8" s="200" t="s">
        <v>47</v>
      </c>
      <c r="AB8" s="200" t="s">
        <v>5</v>
      </c>
      <c r="AC8" s="200" t="s">
        <v>49</v>
      </c>
      <c r="AD8" s="214" t="s">
        <v>29</v>
      </c>
      <c r="AE8" s="202" t="s">
        <v>34</v>
      </c>
      <c r="AF8" s="202" t="s">
        <v>35</v>
      </c>
      <c r="AG8" s="202" t="s">
        <v>36</v>
      </c>
      <c r="AH8" s="202" t="s">
        <v>38</v>
      </c>
      <c r="AI8" s="202" t="s">
        <v>37</v>
      </c>
      <c r="AJ8" s="202"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2"/>
      <c r="B9" s="207"/>
      <c r="C9" s="202"/>
      <c r="D9" s="202"/>
      <c r="E9" s="207"/>
      <c r="F9" s="201"/>
      <c r="G9" s="202"/>
      <c r="H9" s="201"/>
      <c r="I9" s="205"/>
      <c r="J9" s="201"/>
      <c r="K9" s="201"/>
      <c r="L9" s="205"/>
      <c r="M9" s="205"/>
      <c r="N9" s="202"/>
      <c r="O9" s="215"/>
      <c r="P9" s="202"/>
      <c r="Q9" s="201"/>
      <c r="R9" s="7" t="s">
        <v>13</v>
      </c>
      <c r="S9" s="7" t="s">
        <v>17</v>
      </c>
      <c r="T9" s="7" t="s">
        <v>28</v>
      </c>
      <c r="U9" s="7" t="s">
        <v>18</v>
      </c>
      <c r="V9" s="7" t="s">
        <v>21</v>
      </c>
      <c r="W9" s="7" t="s">
        <v>24</v>
      </c>
      <c r="X9" s="200"/>
      <c r="Y9" s="200"/>
      <c r="Z9" s="200"/>
      <c r="AA9" s="200"/>
      <c r="AB9" s="200"/>
      <c r="AC9" s="200"/>
      <c r="AD9" s="215"/>
      <c r="AE9" s="202"/>
      <c r="AF9" s="202"/>
      <c r="AG9" s="202"/>
      <c r="AH9" s="202"/>
      <c r="AI9" s="202"/>
      <c r="AJ9" s="202"/>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185">
        <v>1</v>
      </c>
      <c r="B10" s="176" t="s">
        <v>134</v>
      </c>
      <c r="C10" s="176" t="s">
        <v>229</v>
      </c>
      <c r="D10" s="176" t="s">
        <v>228</v>
      </c>
      <c r="E10" s="188" t="s">
        <v>227</v>
      </c>
      <c r="F10" s="176" t="s">
        <v>123</v>
      </c>
      <c r="G10" s="179">
        <v>246</v>
      </c>
      <c r="H10" s="182" t="str">
        <f>IF(G10&lt;=0,"",IF(G10&lt;=2,"Muy Baja",IF(G10&lt;=24,"Baja",IF(G10&lt;=500,"Media",IF(G10&lt;=5000,"Alta","Muy Alta")))))</f>
        <v>Media</v>
      </c>
      <c r="I10" s="194">
        <f>IF(H10="","",IF(H10="Muy Baja",0.2,IF(H10="Baja",0.4,IF(H10="Media",0.6,IF(H10="Alta",0.8,IF(H10="Muy Alta",1,))))))</f>
        <v>0.6</v>
      </c>
      <c r="J10" s="197" t="s">
        <v>155</v>
      </c>
      <c r="K10" s="194"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2" t="str">
        <f>IF(OR(K10='Tabla Impacto'!$C$11,K10='Tabla Impacto'!$D$11),"Leve",IF(OR(K10='Tabla Impacto'!$C$12,K10='Tabla Impacto'!$D$12),"Menor",IF(OR(K10='Tabla Impacto'!$C$13,K10='Tabla Impacto'!$D$13),"Moderado",IF(OR(K10='Tabla Impacto'!$C$14,K10='Tabla Impacto'!$D$14),"Mayor",IF(OR(K10='Tabla Impacto'!$C$15,K10='Tabla Impacto'!$D$15),"Catastrófico","")))))</f>
        <v>Moderado</v>
      </c>
      <c r="M10" s="194">
        <f>IF(L10="","",IF(L10="Leve",0.2,IF(L10="Menor",0.4,IF(L10="Moderado",0.6,IF(L10="Mayor",0.8,IF(L10="Catastrófico",1,))))))</f>
        <v>0.6</v>
      </c>
      <c r="N10" s="191"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
        <v>1</v>
      </c>
      <c r="P10" s="50" t="s">
        <v>245</v>
      </c>
      <c r="Q10" s="51" t="str">
        <f>IF(OR(R10="Preventivo",R10="Detectivo"),"Probabilidad",IF(R10="Correctivo","Impacto",""))</f>
        <v>Impacto</v>
      </c>
      <c r="R10" s="52" t="s">
        <v>16</v>
      </c>
      <c r="S10" s="52" t="s">
        <v>9</v>
      </c>
      <c r="T10" s="53" t="str">
        <f>IF(AND(R10="Preventivo",S10="Automático"),"50%",IF(AND(R10="Preventivo",S10="Manual"),"40%",IF(AND(R10="Detectivo",S10="Automático"),"40%",IF(AND(R10="Detectivo",S10="Manual"),"30%",IF(AND(R10="Correctivo",S10="Automático"),"35%",IF(AND(R10="Correctivo",S10="Manual"),"25%",""))))))</f>
        <v>25%</v>
      </c>
      <c r="U10" s="52" t="s">
        <v>19</v>
      </c>
      <c r="V10" s="52" t="s">
        <v>22</v>
      </c>
      <c r="W10" s="52" t="s">
        <v>119</v>
      </c>
      <c r="X10" s="24">
        <f>IFERROR(IF(Q10="Probabilidad",(I10-(+I10*T10)),IF(Q10="Impacto",I10,"")),"")</f>
        <v>0.6</v>
      </c>
      <c r="Y10" s="54" t="str">
        <f>IFERROR(IF(X10="","",IF(X10&lt;=0.2,"Muy Baja",IF(X10&lt;=0.4,"Baja",IF(X10&lt;=0.6,"Media",IF(X10&lt;=0.8,"Alta","Muy Alta"))))),"")</f>
        <v>Media</v>
      </c>
      <c r="Z10" s="55">
        <f>+X10</f>
        <v>0.6</v>
      </c>
      <c r="AA10" s="54" t="str">
        <f>IFERROR(IF(AB10="","",IF(AB10&lt;=0.2,"Leve",IF(AB10&lt;=0.4,"Menor",IF(AB10&lt;=0.6,"Moderado",IF(AB10&lt;=0.8,"Mayor","Catastrófico"))))),"")</f>
        <v>Moderado</v>
      </c>
      <c r="AB10" s="55">
        <f>IFERROR(IF(Q10="Impacto",(M10-(+M10*T10)),IF(Q10="Probabilidad",M10,"")),"")</f>
        <v>0.44999999999999996</v>
      </c>
      <c r="AC10" s="5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186"/>
      <c r="B11" s="177"/>
      <c r="C11" s="177"/>
      <c r="D11" s="177"/>
      <c r="E11" s="189"/>
      <c r="F11" s="177"/>
      <c r="G11" s="180"/>
      <c r="H11" s="183"/>
      <c r="I11" s="195"/>
      <c r="J11" s="198"/>
      <c r="K11" s="195">
        <f>IF(NOT(ISERROR(MATCH(J11,_xlfn.ANCHORARRAY(E22),0))),I24&amp;"Por favor no seleccionar los criterios de impacto",J11)</f>
        <v>0</v>
      </c>
      <c r="L11" s="183"/>
      <c r="M11" s="195"/>
      <c r="N11" s="192"/>
      <c r="O11" s="6">
        <v>2</v>
      </c>
      <c r="P11" s="50" t="s">
        <v>246</v>
      </c>
      <c r="Q11" s="51" t="str">
        <f>IF(OR(R11="Preventivo",R11="Detectivo"),"Probabilidad",IF(R11="Correctivo","Impacto",""))</f>
        <v>Impacto</v>
      </c>
      <c r="R11" s="52" t="s">
        <v>16</v>
      </c>
      <c r="S11" s="52" t="s">
        <v>9</v>
      </c>
      <c r="T11" s="53" t="str">
        <f t="shared" ref="T11:T15" si="0">IF(AND(R11="Preventivo",S11="Automático"),"50%",IF(AND(R11="Preventivo",S11="Manual"),"40%",IF(AND(R11="Detectivo",S11="Automático"),"40%",IF(AND(R11="Detectivo",S11="Manual"),"30%",IF(AND(R11="Correctivo",S11="Automático"),"35%",IF(AND(R11="Correctivo",S11="Manual"),"25%",""))))))</f>
        <v>25%</v>
      </c>
      <c r="U11" s="52" t="s">
        <v>19</v>
      </c>
      <c r="V11" s="52" t="s">
        <v>22</v>
      </c>
      <c r="W11" s="52" t="s">
        <v>119</v>
      </c>
      <c r="X11" s="24">
        <f>IFERROR(IF(AND(Q10="Probabilidad",Q11="Probabilidad"),(Z10-(+Z10*T11)),IF(Q11="Probabilidad",(I10-(+I10*T11)),IF(Q11="Impacto",Z10,""))),"")</f>
        <v>0.6</v>
      </c>
      <c r="Y11" s="54" t="str">
        <f t="shared" ref="Y11:Y69" si="1">IFERROR(IF(X11="","",IF(X11&lt;=0.2,"Muy Baja",IF(X11&lt;=0.4,"Baja",IF(X11&lt;=0.6,"Media",IF(X11&lt;=0.8,"Alta","Muy Alta"))))),"")</f>
        <v>Media</v>
      </c>
      <c r="Z11" s="55">
        <f t="shared" ref="Z11:Z15" si="2">+X11</f>
        <v>0.6</v>
      </c>
      <c r="AA11" s="54" t="str">
        <f t="shared" ref="AA11:AA69" si="3">IFERROR(IF(AB11="","",IF(AB11&lt;=0.2,"Leve",IF(AB11&lt;=0.4,"Menor",IF(AB11&lt;=0.6,"Moderado",IF(AB11&lt;=0.8,"Mayor","Catastrófico"))))),"")</f>
        <v>Menor</v>
      </c>
      <c r="AB11" s="55">
        <f>IFERROR(IF(AND(Q10="Impacto",Q11="Impacto"),(AB10-(+AB10*T11)),IF(Q11="Impacto",($M$10-(+$M$10*T11)),IF(Q11="Probabilidad",AB10,""))),"")</f>
        <v>0.33749999999999997</v>
      </c>
      <c r="AC11" s="56"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86"/>
      <c r="B12" s="177"/>
      <c r="C12" s="177"/>
      <c r="D12" s="177"/>
      <c r="E12" s="189"/>
      <c r="F12" s="177"/>
      <c r="G12" s="180"/>
      <c r="H12" s="183"/>
      <c r="I12" s="195"/>
      <c r="J12" s="198"/>
      <c r="K12" s="195">
        <f>IF(NOT(ISERROR(MATCH(J12,_xlfn.ANCHORARRAY(E23),0))),I25&amp;"Por favor no seleccionar los criterios de impacto",J12)</f>
        <v>0</v>
      </c>
      <c r="L12" s="183"/>
      <c r="M12" s="195"/>
      <c r="N12" s="192"/>
      <c r="O12" s="6">
        <v>3</v>
      </c>
      <c r="P12" s="50" t="s">
        <v>247</v>
      </c>
      <c r="Q12" s="51" t="str">
        <f>IF(OR(R12="Preventivo",R12="Detectivo"),"Probabilidad",IF(R12="Correctivo","Impacto",""))</f>
        <v>Impacto</v>
      </c>
      <c r="R12" s="52" t="s">
        <v>16</v>
      </c>
      <c r="S12" s="52" t="s">
        <v>9</v>
      </c>
      <c r="T12" s="53" t="str">
        <f t="shared" si="0"/>
        <v>25%</v>
      </c>
      <c r="U12" s="52" t="s">
        <v>19</v>
      </c>
      <c r="V12" s="52" t="s">
        <v>22</v>
      </c>
      <c r="W12" s="52" t="s">
        <v>119</v>
      </c>
      <c r="X12" s="24">
        <f>IFERROR(IF(AND(Q11="Probabilidad",Q12="Probabilidad"),(Z11-(+Z11*T12)),IF(AND(Q11="Impacto",Q12="Probabilidad"),(Z10-(+Z10*T12)),IF(Q12="Impacto",Z11,""))),"")</f>
        <v>0.6</v>
      </c>
      <c r="Y12" s="54" t="str">
        <f t="shared" si="1"/>
        <v>Media</v>
      </c>
      <c r="Z12" s="55">
        <f t="shared" si="2"/>
        <v>0.6</v>
      </c>
      <c r="AA12" s="54" t="str">
        <f t="shared" si="3"/>
        <v>Menor</v>
      </c>
      <c r="AB12" s="55">
        <f>IFERROR(IF(AND(Q11="Impacto",Q12="Impacto"),(AB11-(+AB11*T12)),IF(AND(Q11="Probabilidad",Q12="Impacto"),(AB10-(+AB10*T12)),IF(Q12="Probabilidad",AB11,""))),"")</f>
        <v>0.25312499999999999</v>
      </c>
      <c r="AC12" s="56" t="str">
        <f t="shared" si="4"/>
        <v>Moderado</v>
      </c>
      <c r="AD12" s="57" t="s">
        <v>31</v>
      </c>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86"/>
      <c r="B13" s="177"/>
      <c r="C13" s="177"/>
      <c r="D13" s="177"/>
      <c r="E13" s="189"/>
      <c r="F13" s="177"/>
      <c r="G13" s="180"/>
      <c r="H13" s="183"/>
      <c r="I13" s="195"/>
      <c r="J13" s="198"/>
      <c r="K13" s="195">
        <f>IF(NOT(ISERROR(MATCH(J13,_xlfn.ANCHORARRAY(E24),0))),I26&amp;"Por favor no seleccionar los criterios de impacto",J13)</f>
        <v>0</v>
      </c>
      <c r="L13" s="183"/>
      <c r="M13" s="195"/>
      <c r="N13" s="192"/>
      <c r="O13" s="6">
        <v>4</v>
      </c>
      <c r="P13" s="49"/>
      <c r="Q13" s="51" t="str">
        <f t="shared" ref="Q13:Q15" si="5">IF(OR(R13="Preventivo",R13="Detectivo"),"Probabilidad",IF(R13="Correctivo","Impacto",""))</f>
        <v/>
      </c>
      <c r="R13" s="52"/>
      <c r="S13" s="52"/>
      <c r="T13" s="53" t="str">
        <f t="shared" si="0"/>
        <v/>
      </c>
      <c r="U13" s="52"/>
      <c r="V13" s="52"/>
      <c r="W13" s="52"/>
      <c r="X13" s="24" t="str">
        <f t="shared" ref="X13:X15" si="6">IFERROR(IF(AND(Q12="Probabilidad",Q13="Probabilidad"),(Z12-(+Z12*T13)),IF(AND(Q12="Impacto",Q13="Probabilidad"),(Z11-(+Z11*T13)),IF(Q13="Impacto",Z12,""))),"")</f>
        <v/>
      </c>
      <c r="Y13" s="54" t="str">
        <f t="shared" si="1"/>
        <v/>
      </c>
      <c r="Z13" s="55" t="str">
        <f t="shared" si="2"/>
        <v/>
      </c>
      <c r="AA13" s="54" t="str">
        <f t="shared" si="3"/>
        <v/>
      </c>
      <c r="AB13" s="55" t="str">
        <f t="shared" ref="AB13:AB15" si="7">IFERROR(IF(AND(Q12="Impacto",Q13="Impacto"),(AB12-(+AB12*T13)),IF(AND(Q12="Probabilidad",Q13="Impacto"),(AB11-(+AB11*T13)),IF(Q13="Probabilidad",AB12,""))),"")</f>
        <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57"/>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86"/>
      <c r="B14" s="177"/>
      <c r="C14" s="177"/>
      <c r="D14" s="177"/>
      <c r="E14" s="189"/>
      <c r="F14" s="177"/>
      <c r="G14" s="180"/>
      <c r="H14" s="183"/>
      <c r="I14" s="195"/>
      <c r="J14" s="198"/>
      <c r="K14" s="195">
        <f>IF(NOT(ISERROR(MATCH(J14,_xlfn.ANCHORARRAY(E25),0))),I27&amp;"Por favor no seleccionar los criterios de impacto",J14)</f>
        <v>0</v>
      </c>
      <c r="L14" s="183"/>
      <c r="M14" s="195"/>
      <c r="N14" s="192"/>
      <c r="O14" s="6">
        <v>5</v>
      </c>
      <c r="P14" s="49"/>
      <c r="Q14" s="51" t="str">
        <f t="shared" si="5"/>
        <v/>
      </c>
      <c r="R14" s="52"/>
      <c r="S14" s="52"/>
      <c r="T14" s="53" t="str">
        <f t="shared" si="0"/>
        <v/>
      </c>
      <c r="U14" s="52"/>
      <c r="V14" s="52"/>
      <c r="W14" s="52"/>
      <c r="X14" s="24" t="str">
        <f t="shared" si="6"/>
        <v/>
      </c>
      <c r="Y14" s="54" t="str">
        <f t="shared" si="1"/>
        <v/>
      </c>
      <c r="Z14" s="55" t="str">
        <f t="shared" si="2"/>
        <v/>
      </c>
      <c r="AA14" s="54" t="str">
        <f t="shared" si="3"/>
        <v/>
      </c>
      <c r="AB14" s="55" t="str">
        <f t="shared" si="7"/>
        <v/>
      </c>
      <c r="AC14" s="56" t="str">
        <f t="shared" si="4"/>
        <v/>
      </c>
      <c r="AD14" s="57"/>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187"/>
      <c r="B15" s="178"/>
      <c r="C15" s="178"/>
      <c r="D15" s="178"/>
      <c r="E15" s="190"/>
      <c r="F15" s="178"/>
      <c r="G15" s="181"/>
      <c r="H15" s="184"/>
      <c r="I15" s="196"/>
      <c r="J15" s="199"/>
      <c r="K15" s="196">
        <f>IF(NOT(ISERROR(MATCH(J15,_xlfn.ANCHORARRAY(E26),0))),I28&amp;"Por favor no seleccionar los criterios de impacto",J15)</f>
        <v>0</v>
      </c>
      <c r="L15" s="184"/>
      <c r="M15" s="196"/>
      <c r="N15" s="193"/>
      <c r="O15" s="6">
        <v>6</v>
      </c>
      <c r="P15" s="49"/>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85">
        <v>2</v>
      </c>
      <c r="B16" s="176" t="s">
        <v>133</v>
      </c>
      <c r="C16" s="176" t="s">
        <v>231</v>
      </c>
      <c r="D16" s="176" t="s">
        <v>232</v>
      </c>
      <c r="E16" s="188" t="s">
        <v>217</v>
      </c>
      <c r="F16" s="176" t="s">
        <v>123</v>
      </c>
      <c r="G16" s="179">
        <v>246</v>
      </c>
      <c r="H16" s="182" t="str">
        <f>IF(G16&lt;=0,"",IF(G16&lt;=2,"Muy Baja",IF(G16&lt;=24,"Baja",IF(G16&lt;=500,"Media",IF(G16&lt;=5000,"Alta","Muy Alta")))))</f>
        <v>Media</v>
      </c>
      <c r="I16" s="194">
        <f>IF(H16="","",IF(H16="Muy Baja",0.2,IF(H16="Baja",0.4,IF(H16="Media",0.6,IF(H16="Alta",0.8,IF(H16="Muy Alta",1,))))))</f>
        <v>0.6</v>
      </c>
      <c r="J16" s="197" t="s">
        <v>149</v>
      </c>
      <c r="K16" s="194" t="str">
        <f>IF(NOT(ISERROR(MATCH(J16,'Tabla Impacto'!$B$221:$B$223,0))),'Tabla Impacto'!$F$223&amp;"Por favor no seleccionar los criterios de impacto(Afectación Económica o presupuestal y Pérdida Reputacional)",J16)</f>
        <v xml:space="preserve">     Entre 50 y 100 SMLMV </v>
      </c>
      <c r="L16" s="182" t="str">
        <f>IF(OR(K16='Tabla Impacto'!$C$11,K16='Tabla Impacto'!$D$11),"Leve",IF(OR(K16='Tabla Impacto'!$C$12,K16='Tabla Impacto'!$D$12),"Menor",IF(OR(K16='Tabla Impacto'!$C$13,K16='Tabla Impacto'!$D$13),"Moderado",IF(OR(K16='Tabla Impacto'!$C$14,K16='Tabla Impacto'!$D$14),"Mayor",IF(OR(K16='Tabla Impacto'!$C$15,K16='Tabla Impacto'!$D$15),"Catastrófico","")))))</f>
        <v>Moderado</v>
      </c>
      <c r="M16" s="194">
        <f>IF(L16="","",IF(L16="Leve",0.2,IF(L16="Menor",0.4,IF(L16="Moderado",0.6,IF(L16="Mayor",0.8,IF(L16="Catastrófico",1,))))))</f>
        <v>0.6</v>
      </c>
      <c r="N16" s="191"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6">
        <v>1</v>
      </c>
      <c r="P16" s="50" t="s">
        <v>219</v>
      </c>
      <c r="Q16" s="51" t="str">
        <f>IF(OR(R16="Preventivo",R16="Detectivo"),"Probabilidad",IF(R16="Correctivo","Impacto",""))</f>
        <v>Probabilidad</v>
      </c>
      <c r="R16" s="52" t="s">
        <v>14</v>
      </c>
      <c r="S16" s="52" t="s">
        <v>9</v>
      </c>
      <c r="T16" s="53" t="str">
        <f>IF(AND(R16="Preventivo",S16="Automático"),"50%",IF(AND(R16="Preventivo",S16="Manual"),"40%",IF(AND(R16="Detectivo",S16="Automático"),"40%",IF(AND(R16="Detectivo",S16="Manual"),"30%",IF(AND(R16="Correctivo",S16="Automático"),"35%",IF(AND(R16="Correctivo",S16="Manual"),"25%",""))))))</f>
        <v>40%</v>
      </c>
      <c r="U16" s="52" t="s">
        <v>19</v>
      </c>
      <c r="V16" s="52" t="s">
        <v>23</v>
      </c>
      <c r="W16" s="52" t="s">
        <v>119</v>
      </c>
      <c r="X16" s="24">
        <f>IFERROR(IF(Q16="Probabilidad",(I16-(+I16*T16)),IF(Q16="Impacto",I16,"")),"")</f>
        <v>0.36</v>
      </c>
      <c r="Y16" s="54" t="str">
        <f>IFERROR(IF(X16="","",IF(X16&lt;=0.2,"Muy Baja",IF(X16&lt;=0.4,"Baja",IF(X16&lt;=0.6,"Media",IF(X16&lt;=0.8,"Alta","Muy Alta"))))),"")</f>
        <v>Baja</v>
      </c>
      <c r="Z16" s="55">
        <f>+X16</f>
        <v>0.36</v>
      </c>
      <c r="AA16" s="54" t="str">
        <f>IFERROR(IF(AB16="","",IF(AB16&lt;=0.2,"Leve",IF(AB16&lt;=0.4,"Menor",IF(AB16&lt;=0.6,"Moderado",IF(AB16&lt;=0.8,"Mayor","Catastrófico"))))),"")</f>
        <v>Moderado</v>
      </c>
      <c r="AB16" s="55">
        <f>IFERROR(IF(Q16="Impacto",(M16-(+M16*T16)),IF(Q16="Probabilidad",M16,"")),"")</f>
        <v>0.6</v>
      </c>
      <c r="AC16" s="5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57" t="s">
        <v>31</v>
      </c>
      <c r="AE16" s="58"/>
      <c r="AF16" s="58"/>
      <c r="AG16" s="59"/>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86"/>
      <c r="B17" s="177"/>
      <c r="C17" s="177"/>
      <c r="D17" s="177"/>
      <c r="E17" s="189"/>
      <c r="F17" s="177"/>
      <c r="G17" s="180"/>
      <c r="H17" s="183"/>
      <c r="I17" s="195"/>
      <c r="J17" s="198"/>
      <c r="K17" s="195">
        <f>IF(NOT(ISERROR(MATCH(J17,_xlfn.ANCHORARRAY(E28),0))),I30&amp;"Por favor no seleccionar los criterios de impacto",J17)</f>
        <v>0</v>
      </c>
      <c r="L17" s="183"/>
      <c r="M17" s="195"/>
      <c r="N17" s="192"/>
      <c r="O17" s="6">
        <v>2</v>
      </c>
      <c r="P17" s="50" t="s">
        <v>218</v>
      </c>
      <c r="Q17" s="51" t="str">
        <f>IF(OR(R17="Preventivo",R17="Detectivo"),"Probabilidad",IF(R17="Correctivo","Impacto",""))</f>
        <v>Impacto</v>
      </c>
      <c r="R17" s="52" t="s">
        <v>16</v>
      </c>
      <c r="S17" s="52" t="s">
        <v>9</v>
      </c>
      <c r="T17" s="53" t="str">
        <f t="shared" ref="T17:T21" si="8">IF(AND(R17="Preventivo",S17="Automático"),"50%",IF(AND(R17="Preventivo",S17="Manual"),"40%",IF(AND(R17="Detectivo",S17="Automático"),"40%",IF(AND(R17="Detectivo",S17="Manual"),"30%",IF(AND(R17="Correctivo",S17="Automático"),"35%",IF(AND(R17="Correctivo",S17="Manual"),"25%",""))))))</f>
        <v>25%</v>
      </c>
      <c r="U17" s="52" t="s">
        <v>19</v>
      </c>
      <c r="V17" s="52" t="s">
        <v>23</v>
      </c>
      <c r="W17" s="52" t="s">
        <v>119</v>
      </c>
      <c r="X17" s="24">
        <f>IFERROR(IF(AND(Q16="Probabilidad",Q17="Probabilidad"),(Z16-(+Z16*T17)),IF(Q17="Probabilidad",(I16-(+I16*T17)),IF(Q17="Impacto",Z16,""))),"")</f>
        <v>0.36</v>
      </c>
      <c r="Y17" s="54" t="str">
        <f t="shared" si="1"/>
        <v>Baja</v>
      </c>
      <c r="Z17" s="55">
        <f t="shared" ref="Z17:Z21" si="9">+X17</f>
        <v>0.36</v>
      </c>
      <c r="AA17" s="54" t="str">
        <f t="shared" si="3"/>
        <v>Moderado</v>
      </c>
      <c r="AB17" s="55">
        <f>IFERROR(IF(AND(Q16="Impacto",Q17="Impacto"),(AB10-(+AB10*T17)),IF(Q17="Impacto",($M$16-(+$M$16*T17)),IF(Q17="Probabilidad",AB10,""))),"")</f>
        <v>0.44999999999999996</v>
      </c>
      <c r="AC17" s="5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31</v>
      </c>
      <c r="AE17" s="58"/>
      <c r="AF17" s="48"/>
      <c r="AG17" s="59"/>
      <c r="AH17" s="59"/>
      <c r="AI17" s="58"/>
      <c r="AJ17" s="4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86"/>
      <c r="B18" s="177"/>
      <c r="C18" s="177"/>
      <c r="D18" s="177"/>
      <c r="E18" s="189"/>
      <c r="F18" s="177"/>
      <c r="G18" s="180"/>
      <c r="H18" s="183"/>
      <c r="I18" s="195"/>
      <c r="J18" s="198"/>
      <c r="K18" s="195">
        <f>IF(NOT(ISERROR(MATCH(J18,_xlfn.ANCHORARRAY(E29),0))),I31&amp;"Por favor no seleccionar los criterios de impacto",J18)</f>
        <v>0</v>
      </c>
      <c r="L18" s="183"/>
      <c r="M18" s="195"/>
      <c r="N18" s="192"/>
      <c r="O18" s="6">
        <v>3</v>
      </c>
      <c r="P18" s="50" t="s">
        <v>230</v>
      </c>
      <c r="Q18" s="51" t="str">
        <f>IF(OR(R18="Preventivo",R18="Detectivo"),"Probabilidad",IF(R18="Correctivo","Impacto",""))</f>
        <v>Probabilidad</v>
      </c>
      <c r="R18" s="52" t="s">
        <v>14</v>
      </c>
      <c r="S18" s="52" t="s">
        <v>10</v>
      </c>
      <c r="T18" s="53" t="str">
        <f t="shared" si="8"/>
        <v>50%</v>
      </c>
      <c r="U18" s="52" t="s">
        <v>19</v>
      </c>
      <c r="V18" s="52" t="s">
        <v>23</v>
      </c>
      <c r="W18" s="52" t="s">
        <v>119</v>
      </c>
      <c r="X18" s="24">
        <f>IFERROR(IF(AND(Q17="Probabilidad",Q18="Probabilidad"),(Z17-(+Z17*T18)),IF(AND(Q17="Impacto",Q18="Probabilidad"),(Z16-(+Z16*T18)),IF(Q18="Impacto",Z17,""))),"")</f>
        <v>0.18</v>
      </c>
      <c r="Y18" s="54" t="str">
        <f t="shared" si="1"/>
        <v>Muy Baja</v>
      </c>
      <c r="Z18" s="55">
        <f t="shared" si="9"/>
        <v>0.18</v>
      </c>
      <c r="AA18" s="54" t="str">
        <f t="shared" si="3"/>
        <v>Moderado</v>
      </c>
      <c r="AB18" s="55">
        <f>IFERROR(IF(AND(Q17="Impacto",Q18="Impacto"),(AB17-(+AB17*T18)),IF(AND(Q17="Probabilidad",Q18="Impacto"),(AB16-(+AB16*T18)),IF(Q18="Probabilidad",AB17,""))),"")</f>
        <v>0.44999999999999996</v>
      </c>
      <c r="AC18" s="56" t="str">
        <f t="shared" si="10"/>
        <v>Moderado</v>
      </c>
      <c r="AD18" s="57" t="s">
        <v>31</v>
      </c>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86"/>
      <c r="B19" s="177"/>
      <c r="C19" s="177"/>
      <c r="D19" s="177"/>
      <c r="E19" s="189"/>
      <c r="F19" s="177"/>
      <c r="G19" s="180"/>
      <c r="H19" s="183"/>
      <c r="I19" s="195"/>
      <c r="J19" s="198"/>
      <c r="K19" s="195">
        <f>IF(NOT(ISERROR(MATCH(J19,_xlfn.ANCHORARRAY(E30),0))),I32&amp;"Por favor no seleccionar los criterios de impacto",J19)</f>
        <v>0</v>
      </c>
      <c r="L19" s="183"/>
      <c r="M19" s="195"/>
      <c r="N19" s="192"/>
      <c r="O19" s="6">
        <v>4</v>
      </c>
      <c r="P19" s="49"/>
      <c r="Q19" s="51" t="str">
        <f t="shared" ref="Q19:Q21" si="11">IF(OR(R19="Preventivo",R19="Detectivo"),"Probabilidad",IF(R19="Correctivo","Impacto",""))</f>
        <v/>
      </c>
      <c r="R19" s="52"/>
      <c r="S19" s="52"/>
      <c r="T19" s="53" t="str">
        <f t="shared" si="8"/>
        <v/>
      </c>
      <c r="U19" s="52"/>
      <c r="V19" s="52"/>
      <c r="W19" s="52"/>
      <c r="X19" s="24" t="str">
        <f t="shared" ref="X19:X21" si="12">IFERROR(IF(AND(Q18="Probabilidad",Q19="Probabilidad"),(Z18-(+Z18*T19)),IF(AND(Q18="Impacto",Q19="Probabilidad"),(Z17-(+Z17*T19)),IF(Q19="Impacto",Z18,""))),"")</f>
        <v/>
      </c>
      <c r="Y19" s="54" t="str">
        <f t="shared" si="1"/>
        <v/>
      </c>
      <c r="Z19" s="55" t="str">
        <f t="shared" si="9"/>
        <v/>
      </c>
      <c r="AA19" s="54" t="str">
        <f t="shared" si="3"/>
        <v/>
      </c>
      <c r="AB19" s="55" t="str">
        <f t="shared" ref="AB19:AB21" si="13">IFERROR(IF(AND(Q18="Impacto",Q19="Impacto"),(AB18-(+AB18*T19)),IF(AND(Q18="Probabilidad",Q19="Impacto"),(AB17-(+AB17*T19)),IF(Q19="Probabilidad",AB18,""))),"")</f>
        <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57"/>
      <c r="AE19" s="58"/>
      <c r="AF19" s="48"/>
      <c r="AG19" s="59"/>
      <c r="AH19" s="59"/>
      <c r="AI19" s="58"/>
      <c r="AJ19" s="4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86"/>
      <c r="B20" s="177"/>
      <c r="C20" s="177"/>
      <c r="D20" s="177"/>
      <c r="E20" s="189"/>
      <c r="F20" s="177"/>
      <c r="G20" s="180"/>
      <c r="H20" s="183"/>
      <c r="I20" s="195"/>
      <c r="J20" s="198"/>
      <c r="K20" s="195">
        <f>IF(NOT(ISERROR(MATCH(J20,_xlfn.ANCHORARRAY(E31),0))),I33&amp;"Por favor no seleccionar los criterios de impacto",J20)</f>
        <v>0</v>
      </c>
      <c r="L20" s="183"/>
      <c r="M20" s="195"/>
      <c r="N20" s="192"/>
      <c r="O20" s="6">
        <v>5</v>
      </c>
      <c r="P20" s="49"/>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187"/>
      <c r="B21" s="178"/>
      <c r="C21" s="178"/>
      <c r="D21" s="178"/>
      <c r="E21" s="190"/>
      <c r="F21" s="178"/>
      <c r="G21" s="181"/>
      <c r="H21" s="184"/>
      <c r="I21" s="196"/>
      <c r="J21" s="199"/>
      <c r="K21" s="196">
        <f>IF(NOT(ISERROR(MATCH(J21,_xlfn.ANCHORARRAY(E32),0))),I34&amp;"Por favor no seleccionar los criterios de impacto",J21)</f>
        <v>0</v>
      </c>
      <c r="L21" s="184"/>
      <c r="M21" s="196"/>
      <c r="N21" s="193"/>
      <c r="O21" s="6">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85">
        <v>3</v>
      </c>
      <c r="B22" s="176" t="s">
        <v>133</v>
      </c>
      <c r="C22" s="176" t="s">
        <v>222</v>
      </c>
      <c r="D22" s="176" t="s">
        <v>221</v>
      </c>
      <c r="E22" s="188" t="s">
        <v>220</v>
      </c>
      <c r="F22" s="176" t="s">
        <v>123</v>
      </c>
      <c r="G22" s="179">
        <v>246</v>
      </c>
      <c r="H22" s="182" t="str">
        <f>IF(G22&lt;=0,"",IF(G22&lt;=2,"Muy Baja",IF(G22&lt;=24,"Baja",IF(G22&lt;=500,"Media",IF(G22&lt;=5000,"Alta","Muy Alta")))))</f>
        <v>Media</v>
      </c>
      <c r="I22" s="194">
        <f>IF(H22="","",IF(H22="Muy Baja",0.2,IF(H22="Baja",0.4,IF(H22="Media",0.6,IF(H22="Alta",0.8,IF(H22="Muy Alta",1,))))))</f>
        <v>0.6</v>
      </c>
      <c r="J22" s="197" t="s">
        <v>149</v>
      </c>
      <c r="K22" s="194" t="str">
        <f>IF(NOT(ISERROR(MATCH(J22,'Tabla Impacto'!$B$221:$B$223,0))),'Tabla Impacto'!$F$223&amp;"Por favor no seleccionar los criterios de impacto(Afectación Económica o presupuestal y Pérdida Reputacional)",J22)</f>
        <v xml:space="preserve">     Entre 50 y 100 SMLMV </v>
      </c>
      <c r="L22" s="182" t="str">
        <f>IF(OR(K22='Tabla Impacto'!$C$11,K22='Tabla Impacto'!$D$11),"Leve",IF(OR(K22='Tabla Impacto'!$C$12,K22='Tabla Impacto'!$D$12),"Menor",IF(OR(K22='Tabla Impacto'!$C$13,K22='Tabla Impacto'!$D$13),"Moderado",IF(OR(K22='Tabla Impacto'!$C$14,K22='Tabla Impacto'!$D$14),"Mayor",IF(OR(K22='Tabla Impacto'!$C$15,K22='Tabla Impacto'!$D$15),"Catastrófico","")))))</f>
        <v>Moderado</v>
      </c>
      <c r="M22" s="194">
        <f>IF(L22="","",IF(L22="Leve",0.2,IF(L22="Menor",0.4,IF(L22="Moderado",0.6,IF(L22="Mayor",0.8,IF(L22="Catastrófico",1,))))))</f>
        <v>0.6</v>
      </c>
      <c r="N22" s="191"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49" t="s">
        <v>233</v>
      </c>
      <c r="Q22" s="51" t="str">
        <f>IF(OR(R22="Preventivo",R22="Detectivo"),"Probabilidad",IF(R22="Correctivo","Impacto",""))</f>
        <v>Impacto</v>
      </c>
      <c r="R22" s="52" t="s">
        <v>16</v>
      </c>
      <c r="S22" s="52" t="s">
        <v>9</v>
      </c>
      <c r="T22" s="53" t="str">
        <f>IF(AND(R22="Preventivo",S22="Automático"),"50%",IF(AND(R22="Preventivo",S22="Manual"),"40%",IF(AND(R22="Detectivo",S22="Automático"),"40%",IF(AND(R22="Detectivo",S22="Manual"),"30%",IF(AND(R22="Correctivo",S22="Automático"),"35%",IF(AND(R22="Correctivo",S22="Manual"),"25%",""))))))</f>
        <v>25%</v>
      </c>
      <c r="U22" s="52" t="s">
        <v>19</v>
      </c>
      <c r="V22" s="52" t="s">
        <v>23</v>
      </c>
      <c r="W22" s="52" t="s">
        <v>119</v>
      </c>
      <c r="X22" s="24">
        <f>IFERROR(IF(Q22="Probabilidad",(I22-(+I22*T22)),IF(Q22="Impacto",I22,"")),"")</f>
        <v>0.6</v>
      </c>
      <c r="Y22" s="54" t="str">
        <f>IFERROR(IF(X22="","",IF(X22&lt;=0.2,"Muy Baja",IF(X22&lt;=0.4,"Baja",IF(X22&lt;=0.6,"Media",IF(X22&lt;=0.8,"Alta","Muy Alta"))))),"")</f>
        <v>Media</v>
      </c>
      <c r="Z22" s="55">
        <f>+X22</f>
        <v>0.6</v>
      </c>
      <c r="AA22" s="54" t="str">
        <f>IFERROR(IF(AB22="","",IF(AB22&lt;=0.2,"Leve",IF(AB22&lt;=0.4,"Menor",IF(AB22&lt;=0.6,"Moderado",IF(AB22&lt;=0.8,"Mayor","Catastrófico"))))),"")</f>
        <v>Moderado</v>
      </c>
      <c r="AB22" s="55">
        <f>IFERROR(IF(Q22="Impacto",(M22-(+M22*T22)),IF(Q22="Probabilidad",M22,"")),"")</f>
        <v>0.44999999999999996</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57" t="s">
        <v>31</v>
      </c>
      <c r="AE22" s="58"/>
      <c r="AF22" s="48"/>
      <c r="AG22" s="59"/>
      <c r="AH22" s="59"/>
      <c r="AI22" s="58"/>
      <c r="AJ22" s="4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86"/>
      <c r="B23" s="177"/>
      <c r="C23" s="177"/>
      <c r="D23" s="177"/>
      <c r="E23" s="189"/>
      <c r="F23" s="177"/>
      <c r="G23" s="180"/>
      <c r="H23" s="183"/>
      <c r="I23" s="195"/>
      <c r="J23" s="198"/>
      <c r="K23" s="195">
        <f t="shared" ref="K23:K27" si="15">IF(NOT(ISERROR(MATCH(J23,_xlfn.ANCHORARRAY(E34),0))),I36&amp;"Por favor no seleccionar los criterios de impacto",J23)</f>
        <v>0</v>
      </c>
      <c r="L23" s="183"/>
      <c r="M23" s="195"/>
      <c r="N23" s="192"/>
      <c r="O23" s="6">
        <v>2</v>
      </c>
      <c r="P23" s="49" t="s">
        <v>234</v>
      </c>
      <c r="Q23" s="51" t="str">
        <f>IF(OR(R23="Preventivo",R23="Detectivo"),"Probabilidad",IF(R23="Correctivo","Impacto",""))</f>
        <v>Impacto</v>
      </c>
      <c r="R23" s="52" t="s">
        <v>16</v>
      </c>
      <c r="S23" s="52" t="s">
        <v>9</v>
      </c>
      <c r="T23" s="53" t="str">
        <f t="shared" ref="T23:T27" si="16">IF(AND(R23="Preventivo",S23="Automático"),"50%",IF(AND(R23="Preventivo",S23="Manual"),"40%",IF(AND(R23="Detectivo",S23="Automático"),"40%",IF(AND(R23="Detectivo",S23="Manual"),"30%",IF(AND(R23="Correctivo",S23="Automático"),"35%",IF(AND(R23="Correctivo",S23="Manual"),"25%",""))))))</f>
        <v>25%</v>
      </c>
      <c r="U23" s="52" t="s">
        <v>19</v>
      </c>
      <c r="V23" s="52" t="s">
        <v>23</v>
      </c>
      <c r="W23" s="52" t="s">
        <v>119</v>
      </c>
      <c r="X23" s="31">
        <f>IFERROR(IF(AND(Q22="Probabilidad",Q23="Probabilidad"),(Z22-(+Z22*T23)),IF(Q23="Probabilidad",(I22-(+I22*T23)),IF(Q23="Impacto",Z22,""))),"")</f>
        <v>0.6</v>
      </c>
      <c r="Y23" s="54" t="str">
        <f t="shared" si="1"/>
        <v>Media</v>
      </c>
      <c r="Z23" s="55">
        <f t="shared" ref="Z23:Z27" si="17">+X23</f>
        <v>0.6</v>
      </c>
      <c r="AA23" s="54" t="str">
        <f t="shared" si="3"/>
        <v>Moderado</v>
      </c>
      <c r="AB23" s="55">
        <f>IFERROR(IF(AND(Q22="Impacto",Q23="Impacto"),(AB16-(+AB16*T23)),IF(Q23="Impacto",($M$22-(+$M$22*T23)),IF(Q23="Probabilidad",AB16,""))),"")</f>
        <v>0.44999999999999996</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57" t="s">
        <v>31</v>
      </c>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86"/>
      <c r="B24" s="177"/>
      <c r="C24" s="177"/>
      <c r="D24" s="177"/>
      <c r="E24" s="189"/>
      <c r="F24" s="177"/>
      <c r="G24" s="180"/>
      <c r="H24" s="183"/>
      <c r="I24" s="195"/>
      <c r="J24" s="198"/>
      <c r="K24" s="195">
        <f t="shared" si="15"/>
        <v>0</v>
      </c>
      <c r="L24" s="183"/>
      <c r="M24" s="195"/>
      <c r="N24" s="192"/>
      <c r="O24" s="6">
        <v>3</v>
      </c>
      <c r="P24" s="50" t="s">
        <v>235</v>
      </c>
      <c r="Q24" s="51" t="str">
        <f>IF(OR(R24="Preventivo",R24="Detectivo"),"Probabilidad",IF(R24="Correctivo","Impacto",""))</f>
        <v>Impacto</v>
      </c>
      <c r="R24" s="52" t="s">
        <v>16</v>
      </c>
      <c r="S24" s="52" t="s">
        <v>10</v>
      </c>
      <c r="T24" s="53" t="str">
        <f t="shared" si="16"/>
        <v>35%</v>
      </c>
      <c r="U24" s="52" t="s">
        <v>19</v>
      </c>
      <c r="V24" s="52" t="s">
        <v>23</v>
      </c>
      <c r="W24" s="52" t="s">
        <v>119</v>
      </c>
      <c r="X24" s="24">
        <f>IFERROR(IF(AND(Q23="Probabilidad",Q24="Probabilidad"),(Z23-(+Z23*T24)),IF(AND(Q23="Impacto",Q24="Probabilidad"),(Z22-(+Z22*T24)),IF(Q24="Impacto",Z23,""))),"")</f>
        <v>0.6</v>
      </c>
      <c r="Y24" s="54" t="str">
        <f t="shared" si="1"/>
        <v>Media</v>
      </c>
      <c r="Z24" s="55">
        <f t="shared" si="17"/>
        <v>0.6</v>
      </c>
      <c r="AA24" s="54" t="str">
        <f t="shared" si="3"/>
        <v>Menor</v>
      </c>
      <c r="AB24" s="55">
        <f>IFERROR(IF(AND(Q23="Impacto",Q24="Impacto"),(AB23-(+AB23*T24)),IF(AND(Q23="Probabilidad",Q24="Impacto"),(AB22-(+AB22*T24)),IF(Q24="Probabilidad",AB23,""))),"")</f>
        <v>0.29249999999999998</v>
      </c>
      <c r="AC24" s="56" t="str">
        <f t="shared" si="18"/>
        <v>Moderado</v>
      </c>
      <c r="AD24" s="57" t="s">
        <v>31</v>
      </c>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86"/>
      <c r="B25" s="177"/>
      <c r="C25" s="177"/>
      <c r="D25" s="177"/>
      <c r="E25" s="189"/>
      <c r="F25" s="177"/>
      <c r="G25" s="180"/>
      <c r="H25" s="183"/>
      <c r="I25" s="195"/>
      <c r="J25" s="198"/>
      <c r="K25" s="195">
        <f t="shared" si="15"/>
        <v>0</v>
      </c>
      <c r="L25" s="183"/>
      <c r="M25" s="195"/>
      <c r="N25" s="192"/>
      <c r="O25" s="6">
        <v>4</v>
      </c>
      <c r="P25" s="49"/>
      <c r="Q25" s="51" t="str">
        <f t="shared" ref="Q25:Q27" si="19">IF(OR(R25="Preventivo",R25="Detectivo"),"Probabilidad",IF(R25="Correctivo","Impacto",""))</f>
        <v/>
      </c>
      <c r="R25" s="52"/>
      <c r="S25" s="52"/>
      <c r="T25" s="53" t="str">
        <f t="shared" si="16"/>
        <v/>
      </c>
      <c r="U25" s="52"/>
      <c r="V25" s="52"/>
      <c r="W25" s="52"/>
      <c r="X25" s="24" t="str">
        <f t="shared" ref="X25:X27" si="20">IFERROR(IF(AND(Q24="Probabilidad",Q25="Probabilidad"),(Z24-(+Z24*T25)),IF(AND(Q24="Impacto",Q25="Probabilidad"),(Z23-(+Z23*T25)),IF(Q25="Impacto",Z24,""))),"")</f>
        <v/>
      </c>
      <c r="Y25" s="54" t="str">
        <f t="shared" si="1"/>
        <v/>
      </c>
      <c r="Z25" s="55" t="str">
        <f t="shared" si="17"/>
        <v/>
      </c>
      <c r="AA25" s="54" t="str">
        <f t="shared" si="3"/>
        <v/>
      </c>
      <c r="AB25" s="55" t="str">
        <f t="shared" ref="AB25:AB27" si="21">IFERROR(IF(AND(Q24="Impacto",Q25="Impacto"),(AB24-(+AB24*T25)),IF(AND(Q24="Probabilidad",Q25="Impacto"),(AB23-(+AB23*T25)),IF(Q25="Probabilidad",AB24,""))),"")</f>
        <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57"/>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86"/>
      <c r="B26" s="177"/>
      <c r="C26" s="177"/>
      <c r="D26" s="177"/>
      <c r="E26" s="189"/>
      <c r="F26" s="177"/>
      <c r="G26" s="180"/>
      <c r="H26" s="183"/>
      <c r="I26" s="195"/>
      <c r="J26" s="198"/>
      <c r="K26" s="195">
        <f t="shared" si="15"/>
        <v>0</v>
      </c>
      <c r="L26" s="183"/>
      <c r="M26" s="195"/>
      <c r="N26" s="192"/>
      <c r="O26" s="6">
        <v>5</v>
      </c>
      <c r="P26" s="49"/>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187"/>
      <c r="B27" s="178"/>
      <c r="C27" s="178"/>
      <c r="D27" s="178"/>
      <c r="E27" s="190"/>
      <c r="F27" s="178"/>
      <c r="G27" s="181"/>
      <c r="H27" s="184"/>
      <c r="I27" s="196"/>
      <c r="J27" s="199"/>
      <c r="K27" s="196">
        <f t="shared" si="15"/>
        <v>0</v>
      </c>
      <c r="L27" s="184"/>
      <c r="M27" s="196"/>
      <c r="N27" s="193"/>
      <c r="O27" s="6">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85">
        <v>4</v>
      </c>
      <c r="B28" s="176" t="s">
        <v>132</v>
      </c>
      <c r="C28" s="176" t="s">
        <v>236</v>
      </c>
      <c r="D28" s="176" t="s">
        <v>237</v>
      </c>
      <c r="E28" s="188" t="s">
        <v>238</v>
      </c>
      <c r="F28" s="176" t="s">
        <v>123</v>
      </c>
      <c r="G28" s="179">
        <v>246</v>
      </c>
      <c r="H28" s="182" t="str">
        <f>IF(G28&lt;=0,"",IF(G28&lt;=2,"Muy Baja",IF(G28&lt;=24,"Baja",IF(G28&lt;=500,"Media",IF(G28&lt;=5000,"Alta","Muy Alta")))))</f>
        <v>Media</v>
      </c>
      <c r="I28" s="194">
        <f>IF(H28="","",IF(H28="Muy Baja",0.2,IF(H28="Baja",0.4,IF(H28="Media",0.6,IF(H28="Alta",0.8,IF(H28="Muy Alta",1,))))))</f>
        <v>0.6</v>
      </c>
      <c r="J28" s="197" t="s">
        <v>155</v>
      </c>
      <c r="K28" s="194" t="str">
        <f>IF(NOT(ISERROR(MATCH(J28,'Tabla Impacto'!$B$221:$B$223,0))),'Tabla Impacto'!$F$223&amp;"Por favor no seleccionar los criterios de impacto(Afectación Económica o presupuestal y Pérdida Reputacional)",J28)</f>
        <v xml:space="preserve">     El riesgo afecta la imagen de la entidad con algunos usuarios de relevancia frente al logro de los objetivos</v>
      </c>
      <c r="L28" s="182" t="str">
        <f>IF(OR(K28='Tabla Impacto'!$C$11,K28='Tabla Impacto'!$D$11),"Leve",IF(OR(K28='Tabla Impacto'!$C$12,K28='Tabla Impacto'!$D$12),"Menor",IF(OR(K28='Tabla Impacto'!$C$13,K28='Tabla Impacto'!$D$13),"Moderado",IF(OR(K28='Tabla Impacto'!$C$14,K28='Tabla Impacto'!$D$14),"Mayor",IF(OR(K28='Tabla Impacto'!$C$15,K28='Tabla Impacto'!$D$15),"Catastrófico","")))))</f>
        <v>Moderado</v>
      </c>
      <c r="M28" s="194">
        <f>IF(L28="","",IF(L28="Leve",0.2,IF(L28="Menor",0.4,IF(L28="Moderado",0.6,IF(L28="Mayor",0.8,IF(L28="Catastrófico",1,))))))</f>
        <v>0.6</v>
      </c>
      <c r="N28" s="191"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6">
        <v>1</v>
      </c>
      <c r="P28" s="49" t="s">
        <v>239</v>
      </c>
      <c r="Q28" s="51" t="str">
        <f>IF(OR(R28="Preventivo",R28="Detectivo"),"Probabilidad",IF(R28="Correctivo","Impacto",""))</f>
        <v>Impacto</v>
      </c>
      <c r="R28" s="52" t="s">
        <v>16</v>
      </c>
      <c r="S28" s="52" t="s">
        <v>9</v>
      </c>
      <c r="T28" s="53" t="str">
        <f>IF(AND(R28="Preventivo",S28="Automático"),"50%",IF(AND(R28="Preventivo",S28="Manual"),"40%",IF(AND(R28="Detectivo",S28="Automático"),"40%",IF(AND(R28="Detectivo",S28="Manual"),"30%",IF(AND(R28="Correctivo",S28="Automático"),"35%",IF(AND(R28="Correctivo",S28="Manual"),"25%",""))))))</f>
        <v>25%</v>
      </c>
      <c r="U28" s="52" t="s">
        <v>19</v>
      </c>
      <c r="V28" s="52" t="s">
        <v>22</v>
      </c>
      <c r="W28" s="52" t="s">
        <v>119</v>
      </c>
      <c r="X28" s="24">
        <f>IFERROR(IF(Q28="Probabilidad",(I28-(+I28*T28)),IF(Q28="Impacto",I28,"")),"")</f>
        <v>0.6</v>
      </c>
      <c r="Y28" s="54" t="str">
        <f>IFERROR(IF(X28="","",IF(X28&lt;=0.2,"Muy Baja",IF(X28&lt;=0.4,"Baja",IF(X28&lt;=0.6,"Media",IF(X28&lt;=0.8,"Alta","Muy Alta"))))),"")</f>
        <v>Media</v>
      </c>
      <c r="Z28" s="55">
        <f>+X28</f>
        <v>0.6</v>
      </c>
      <c r="AA28" s="54" t="str">
        <f>IFERROR(IF(AB28="","",IF(AB28&lt;=0.2,"Leve",IF(AB28&lt;=0.4,"Menor",IF(AB28&lt;=0.6,"Moderado",IF(AB28&lt;=0.8,"Mayor","Catastrófico"))))),"")</f>
        <v>Moderado</v>
      </c>
      <c r="AB28" s="55">
        <f>IFERROR(IF(Q28="Impacto",(M28-(+M28*T28)),IF(Q28="Probabilidad",M28,"")),"")</f>
        <v>0.44999999999999996</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Moderado</v>
      </c>
      <c r="AD28" s="57" t="s">
        <v>31</v>
      </c>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86"/>
      <c r="B29" s="177"/>
      <c r="C29" s="177"/>
      <c r="D29" s="177"/>
      <c r="E29" s="189"/>
      <c r="F29" s="177"/>
      <c r="G29" s="180"/>
      <c r="H29" s="183"/>
      <c r="I29" s="195"/>
      <c r="J29" s="198"/>
      <c r="K29" s="195">
        <f t="shared" ref="K29:K33" si="23">IF(NOT(ISERROR(MATCH(J29,_xlfn.ANCHORARRAY(E40),0))),I42&amp;"Por favor no seleccionar los criterios de impacto",J29)</f>
        <v>0</v>
      </c>
      <c r="L29" s="183"/>
      <c r="M29" s="195"/>
      <c r="N29" s="192"/>
      <c r="O29" s="6">
        <v>2</v>
      </c>
      <c r="P29" s="49" t="s">
        <v>240</v>
      </c>
      <c r="Q29" s="51" t="str">
        <f>IF(OR(R29="Preventivo",R29="Detectivo"),"Probabilidad",IF(R29="Correctivo","Impacto",""))</f>
        <v>Impacto</v>
      </c>
      <c r="R29" s="52" t="s">
        <v>16</v>
      </c>
      <c r="S29" s="52" t="s">
        <v>9</v>
      </c>
      <c r="T29" s="53" t="str">
        <f t="shared" ref="T29:T33" si="24">IF(AND(R29="Preventivo",S29="Automático"),"50%",IF(AND(R29="Preventivo",S29="Manual"),"40%",IF(AND(R29="Detectivo",S29="Automático"),"40%",IF(AND(R29="Detectivo",S29="Manual"),"30%",IF(AND(R29="Correctivo",S29="Automático"),"35%",IF(AND(R29="Correctivo",S29="Manual"),"25%",""))))))</f>
        <v>25%</v>
      </c>
      <c r="U29" s="52" t="s">
        <v>19</v>
      </c>
      <c r="V29" s="52" t="s">
        <v>22</v>
      </c>
      <c r="W29" s="52" t="s">
        <v>119</v>
      </c>
      <c r="X29" s="24">
        <f>IFERROR(IF(AND(Q28="Probabilidad",Q29="Probabilidad"),(Z28-(+Z28*T29)),IF(Q29="Probabilidad",(I28-(+I28*T29)),IF(Q29="Impacto",Z28,""))),"")</f>
        <v>0.6</v>
      </c>
      <c r="Y29" s="54" t="str">
        <f t="shared" si="1"/>
        <v>Media</v>
      </c>
      <c r="Z29" s="55">
        <f t="shared" ref="Z29:Z33" si="25">+X29</f>
        <v>0.6</v>
      </c>
      <c r="AA29" s="54" t="str">
        <f t="shared" si="3"/>
        <v>Menor</v>
      </c>
      <c r="AB29" s="55">
        <f>IFERROR(IF(AND(Q28="Impacto",Q29="Impacto"),(AB22-(+AB22*T29)),IF(Q29="Impacto",($M$28-(+$M$28*T29)),IF(Q29="Probabilidad",AB22,""))),"")</f>
        <v>0.33749999999999997</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Moderado</v>
      </c>
      <c r="AD29" s="57" t="s">
        <v>31</v>
      </c>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86"/>
      <c r="B30" s="177"/>
      <c r="C30" s="177"/>
      <c r="D30" s="177"/>
      <c r="E30" s="189"/>
      <c r="F30" s="177"/>
      <c r="G30" s="180"/>
      <c r="H30" s="183"/>
      <c r="I30" s="195"/>
      <c r="J30" s="198"/>
      <c r="K30" s="195">
        <f t="shared" si="23"/>
        <v>0</v>
      </c>
      <c r="L30" s="183"/>
      <c r="M30" s="195"/>
      <c r="N30" s="192"/>
      <c r="O30" s="6">
        <v>3</v>
      </c>
      <c r="P30" s="50" t="s">
        <v>241</v>
      </c>
      <c r="Q30" s="51" t="str">
        <f>IF(OR(R30="Preventivo",R30="Detectivo"),"Probabilidad",IF(R30="Correctivo","Impacto",""))</f>
        <v>Impacto</v>
      </c>
      <c r="R30" s="52" t="s">
        <v>16</v>
      </c>
      <c r="S30" s="52" t="s">
        <v>9</v>
      </c>
      <c r="T30" s="53" t="str">
        <f t="shared" si="24"/>
        <v>25%</v>
      </c>
      <c r="U30" s="52" t="s">
        <v>19</v>
      </c>
      <c r="V30" s="52" t="s">
        <v>22</v>
      </c>
      <c r="W30" s="52" t="s">
        <v>119</v>
      </c>
      <c r="X30" s="24">
        <f>IFERROR(IF(AND(Q29="Probabilidad",Q30="Probabilidad"),(Z29-(+Z29*T30)),IF(AND(Q29="Impacto",Q30="Probabilidad"),(Z28-(+Z28*T30)),IF(Q30="Impacto",Z29,""))),"")</f>
        <v>0.6</v>
      </c>
      <c r="Y30" s="54" t="str">
        <f t="shared" si="1"/>
        <v>Media</v>
      </c>
      <c r="Z30" s="55">
        <f t="shared" si="25"/>
        <v>0.6</v>
      </c>
      <c r="AA30" s="54" t="str">
        <f t="shared" si="3"/>
        <v>Menor</v>
      </c>
      <c r="AB30" s="55">
        <f>IFERROR(IF(AND(Q29="Impacto",Q30="Impacto"),(AB29-(+AB29*T30)),IF(AND(Q29="Probabilidad",Q30="Impacto"),(AB28-(+AB28*T30)),IF(Q30="Probabilidad",AB29,""))),"")</f>
        <v>0.25312499999999999</v>
      </c>
      <c r="AC30" s="56" t="str">
        <f t="shared" si="26"/>
        <v>Moderado</v>
      </c>
      <c r="AD30" s="57" t="s">
        <v>31</v>
      </c>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86"/>
      <c r="B31" s="177"/>
      <c r="C31" s="177"/>
      <c r="D31" s="177"/>
      <c r="E31" s="189"/>
      <c r="F31" s="177"/>
      <c r="G31" s="180"/>
      <c r="H31" s="183"/>
      <c r="I31" s="195"/>
      <c r="J31" s="198"/>
      <c r="K31" s="195">
        <f t="shared" si="23"/>
        <v>0</v>
      </c>
      <c r="L31" s="183"/>
      <c r="M31" s="195"/>
      <c r="N31" s="192"/>
      <c r="O31" s="6">
        <v>4</v>
      </c>
      <c r="P31" s="49"/>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86"/>
      <c r="B32" s="177"/>
      <c r="C32" s="177"/>
      <c r="D32" s="177"/>
      <c r="E32" s="189"/>
      <c r="F32" s="177"/>
      <c r="G32" s="180"/>
      <c r="H32" s="183"/>
      <c r="I32" s="195"/>
      <c r="J32" s="198"/>
      <c r="K32" s="195">
        <f t="shared" si="23"/>
        <v>0</v>
      </c>
      <c r="L32" s="183"/>
      <c r="M32" s="195"/>
      <c r="N32" s="192"/>
      <c r="O32" s="6">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187"/>
      <c r="B33" s="178"/>
      <c r="C33" s="178"/>
      <c r="D33" s="178"/>
      <c r="E33" s="190"/>
      <c r="F33" s="178"/>
      <c r="G33" s="181"/>
      <c r="H33" s="184"/>
      <c r="I33" s="196"/>
      <c r="J33" s="199"/>
      <c r="K33" s="196">
        <f t="shared" si="23"/>
        <v>0</v>
      </c>
      <c r="L33" s="184"/>
      <c r="M33" s="196"/>
      <c r="N33" s="193"/>
      <c r="O33" s="6">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85">
        <v>5</v>
      </c>
      <c r="B34" s="176" t="s">
        <v>133</v>
      </c>
      <c r="C34" s="176" t="s">
        <v>225</v>
      </c>
      <c r="D34" s="176" t="s">
        <v>224</v>
      </c>
      <c r="E34" s="188" t="s">
        <v>223</v>
      </c>
      <c r="F34" s="176" t="s">
        <v>123</v>
      </c>
      <c r="G34" s="179">
        <v>246</v>
      </c>
      <c r="H34" s="182" t="str">
        <f>IF(G34&lt;=0,"",IF(G34&lt;=2,"Muy Baja",IF(G34&lt;=24,"Baja",IF(G34&lt;=500,"Media",IF(G34&lt;=5000,"Alta","Muy Alta")))))</f>
        <v>Media</v>
      </c>
      <c r="I34" s="194">
        <f>IF(H34="","",IF(H34="Muy Baja",0.2,IF(H34="Baja",0.4,IF(H34="Media",0.6,IF(H34="Alta",0.8,IF(H34="Muy Alta",1,))))))</f>
        <v>0.6</v>
      </c>
      <c r="J34" s="197" t="s">
        <v>149</v>
      </c>
      <c r="K34" s="194" t="str">
        <f>IF(NOT(ISERROR(MATCH(J34,'Tabla Impacto'!$B$221:$B$223,0))),'Tabla Impacto'!$F$223&amp;"Por favor no seleccionar los criterios de impacto(Afectación Económica o presupuestal y Pérdida Reputacional)",J34)</f>
        <v xml:space="preserve">     Entre 50 y 100 SMLMV </v>
      </c>
      <c r="L34" s="182" t="str">
        <f>IF(OR(K34='Tabla Impacto'!$C$11,K34='Tabla Impacto'!$D$11),"Leve",IF(OR(K34='Tabla Impacto'!$C$12,K34='Tabla Impacto'!$D$12),"Menor",IF(OR(K34='Tabla Impacto'!$C$13,K34='Tabla Impacto'!$D$13),"Moderado",IF(OR(K34='Tabla Impacto'!$C$14,K34='Tabla Impacto'!$D$14),"Mayor",IF(OR(K34='Tabla Impacto'!$C$15,K34='Tabla Impacto'!$D$15),"Catastrófico","")))))</f>
        <v>Moderado</v>
      </c>
      <c r="M34" s="194">
        <f>IF(L34="","",IF(L34="Leve",0.2,IF(L34="Menor",0.4,IF(L34="Moderado",0.6,IF(L34="Mayor",0.8,IF(L34="Catastrófico",1,))))))</f>
        <v>0.6</v>
      </c>
      <c r="N34" s="191"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Moderado</v>
      </c>
      <c r="O34" s="6">
        <v>1</v>
      </c>
      <c r="P34" s="49" t="s">
        <v>226</v>
      </c>
      <c r="Q34" s="51" t="str">
        <f>IF(OR(R34="Preventivo",R34="Detectivo"),"Probabilidad",IF(R34="Correctivo","Impacto",""))</f>
        <v>Probabilidad</v>
      </c>
      <c r="R34" s="52" t="s">
        <v>14</v>
      </c>
      <c r="S34" s="52" t="s">
        <v>9</v>
      </c>
      <c r="T34" s="53" t="str">
        <f>IF(AND(R34="Preventivo",S34="Automático"),"50%",IF(AND(R34="Preventivo",S34="Manual"),"40%",IF(AND(R34="Detectivo",S34="Automático"),"40%",IF(AND(R34="Detectivo",S34="Manual"),"30%",IF(AND(R34="Correctivo",S34="Automático"),"35%",IF(AND(R34="Correctivo",S34="Manual"),"25%",""))))))</f>
        <v>40%</v>
      </c>
      <c r="U34" s="52" t="s">
        <v>19</v>
      </c>
      <c r="V34" s="52" t="s">
        <v>23</v>
      </c>
      <c r="W34" s="52" t="s">
        <v>119</v>
      </c>
      <c r="X34" s="24">
        <f>IFERROR(IF(Q34="Probabilidad",(I34-(+I34*T34)),IF(Q34="Impacto",I34,"")),"")</f>
        <v>0.36</v>
      </c>
      <c r="Y34" s="54" t="str">
        <f>IFERROR(IF(X34="","",IF(X34&lt;=0.2,"Muy Baja",IF(X34&lt;=0.4,"Baja",IF(X34&lt;=0.6,"Media",IF(X34&lt;=0.8,"Alta","Muy Alta"))))),"")</f>
        <v>Baja</v>
      </c>
      <c r="Z34" s="55">
        <f>+X34</f>
        <v>0.36</v>
      </c>
      <c r="AA34" s="54" t="str">
        <f>IFERROR(IF(AB34="","",IF(AB34&lt;=0.2,"Leve",IF(AB34&lt;=0.4,"Menor",IF(AB34&lt;=0.6,"Moderado",IF(AB34&lt;=0.8,"Mayor","Catastrófico"))))),"")</f>
        <v>Moderado</v>
      </c>
      <c r="AB34" s="55">
        <f>IFERROR(IF(Q34="Impacto",(M34-(+M34*T34)),IF(Q34="Probabilidad",M34,"")),"")</f>
        <v>0.6</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Moderado</v>
      </c>
      <c r="AD34" s="57" t="s">
        <v>31</v>
      </c>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86"/>
      <c r="B35" s="177"/>
      <c r="C35" s="177"/>
      <c r="D35" s="177"/>
      <c r="E35" s="189"/>
      <c r="F35" s="177"/>
      <c r="G35" s="180"/>
      <c r="H35" s="183"/>
      <c r="I35" s="195"/>
      <c r="J35" s="198"/>
      <c r="K35" s="195">
        <f t="shared" ref="K35:K39" si="31">IF(NOT(ISERROR(MATCH(J35,_xlfn.ANCHORARRAY(E46),0))),I48&amp;"Por favor no seleccionar los criterios de impacto",J35)</f>
        <v>0</v>
      </c>
      <c r="L35" s="183"/>
      <c r="M35" s="195"/>
      <c r="N35" s="192"/>
      <c r="O35" s="6">
        <v>2</v>
      </c>
      <c r="P35" s="49" t="s">
        <v>242</v>
      </c>
      <c r="Q35" s="51" t="str">
        <f>IF(OR(R35="Preventivo",R35="Detectivo"),"Probabilidad",IF(R35="Correctivo","Impacto",""))</f>
        <v>Probabilidad</v>
      </c>
      <c r="R35" s="52" t="s">
        <v>14</v>
      </c>
      <c r="S35" s="52" t="s">
        <v>9</v>
      </c>
      <c r="T35" s="53" t="str">
        <f t="shared" ref="T35:T39" si="32">IF(AND(R35="Preventivo",S35="Automático"),"50%",IF(AND(R35="Preventivo",S35="Manual"),"40%",IF(AND(R35="Detectivo",S35="Automático"),"40%",IF(AND(R35="Detectivo",S35="Manual"),"30%",IF(AND(R35="Correctivo",S35="Automático"),"35%",IF(AND(R35="Correctivo",S35="Manual"),"25%",""))))))</f>
        <v>40%</v>
      </c>
      <c r="U35" s="52" t="s">
        <v>19</v>
      </c>
      <c r="V35" s="52" t="s">
        <v>23</v>
      </c>
      <c r="W35" s="52" t="s">
        <v>119</v>
      </c>
      <c r="X35" s="24">
        <f>IFERROR(IF(AND(Q34="Probabilidad",Q35="Probabilidad"),(Z34-(+Z34*T35)),IF(Q35="Probabilidad",(I34-(+I34*T35)),IF(Q35="Impacto",Z34,""))),"")</f>
        <v>0.216</v>
      </c>
      <c r="Y35" s="54" t="str">
        <f t="shared" si="1"/>
        <v>Baja</v>
      </c>
      <c r="Z35" s="55">
        <f t="shared" ref="Z35:Z39" si="33">+X35</f>
        <v>0.216</v>
      </c>
      <c r="AA35" s="54" t="str">
        <f t="shared" si="3"/>
        <v>Moderado</v>
      </c>
      <c r="AB35" s="55">
        <f>IFERROR(IF(AND(Q34="Impacto",Q35="Impacto"),(AB28-(+AB28*T35)),IF(Q35="Impacto",($M$34-(+$M$34*T35)),IF(Q35="Probabilidad",AB28,""))),"")</f>
        <v>0.44999999999999996</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Moderado</v>
      </c>
      <c r="AD35" s="57" t="s">
        <v>31</v>
      </c>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86"/>
      <c r="B36" s="177"/>
      <c r="C36" s="177"/>
      <c r="D36" s="177"/>
      <c r="E36" s="189"/>
      <c r="F36" s="177"/>
      <c r="G36" s="180"/>
      <c r="H36" s="183"/>
      <c r="I36" s="195"/>
      <c r="J36" s="198"/>
      <c r="K36" s="195">
        <f t="shared" si="31"/>
        <v>0</v>
      </c>
      <c r="L36" s="183"/>
      <c r="M36" s="195"/>
      <c r="N36" s="192"/>
      <c r="O36" s="6">
        <v>3</v>
      </c>
      <c r="P36" s="50" t="s">
        <v>243</v>
      </c>
      <c r="Q36" s="51" t="str">
        <f>IF(OR(R36="Preventivo",R36="Detectivo"),"Probabilidad",IF(R36="Correctivo","Impacto",""))</f>
        <v>Probabilidad</v>
      </c>
      <c r="R36" s="52" t="s">
        <v>14</v>
      </c>
      <c r="S36" s="52" t="s">
        <v>9</v>
      </c>
      <c r="T36" s="53" t="str">
        <f t="shared" si="32"/>
        <v>40%</v>
      </c>
      <c r="U36" s="52" t="s">
        <v>19</v>
      </c>
      <c r="V36" s="52" t="s">
        <v>22</v>
      </c>
      <c r="W36" s="52" t="s">
        <v>119</v>
      </c>
      <c r="X36" s="24">
        <f>IFERROR(IF(AND(Q35="Probabilidad",Q36="Probabilidad"),(Z35-(+Z35*T36)),IF(AND(Q35="Impacto",Q36="Probabilidad"),(Z34-(+Z34*T36)),IF(Q36="Impacto",Z35,""))),"")</f>
        <v>0.12959999999999999</v>
      </c>
      <c r="Y36" s="54" t="str">
        <f t="shared" si="1"/>
        <v>Muy Baja</v>
      </c>
      <c r="Z36" s="55">
        <f t="shared" si="33"/>
        <v>0.12959999999999999</v>
      </c>
      <c r="AA36" s="54" t="str">
        <f t="shared" si="3"/>
        <v>Moderado</v>
      </c>
      <c r="AB36" s="55">
        <f>IFERROR(IF(AND(Q35="Impacto",Q36="Impacto"),(AB35-(+AB35*T36)),IF(AND(Q35="Probabilidad",Q36="Impacto"),(AB34-(+AB34*T36)),IF(Q36="Probabilidad",AB35,""))),"")</f>
        <v>0.44999999999999996</v>
      </c>
      <c r="AC36" s="56" t="str">
        <f t="shared" si="34"/>
        <v>Moderado</v>
      </c>
      <c r="AD36" s="57" t="s">
        <v>31</v>
      </c>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86"/>
      <c r="B37" s="177"/>
      <c r="C37" s="177"/>
      <c r="D37" s="177"/>
      <c r="E37" s="189"/>
      <c r="F37" s="177"/>
      <c r="G37" s="180"/>
      <c r="H37" s="183"/>
      <c r="I37" s="195"/>
      <c r="J37" s="198"/>
      <c r="K37" s="195">
        <f t="shared" si="31"/>
        <v>0</v>
      </c>
      <c r="L37" s="183"/>
      <c r="M37" s="195"/>
      <c r="N37" s="192"/>
      <c r="O37" s="6">
        <v>4</v>
      </c>
      <c r="P37" s="49" t="s">
        <v>244</v>
      </c>
      <c r="Q37" s="51" t="str">
        <f t="shared" ref="Q37:Q39" si="35">IF(OR(R37="Preventivo",R37="Detectivo"),"Probabilidad",IF(R37="Correctivo","Impacto",""))</f>
        <v>Probabilidad</v>
      </c>
      <c r="R37" s="52" t="s">
        <v>14</v>
      </c>
      <c r="S37" s="52" t="s">
        <v>9</v>
      </c>
      <c r="T37" s="53" t="str">
        <f t="shared" si="32"/>
        <v>40%</v>
      </c>
      <c r="U37" s="52" t="s">
        <v>19</v>
      </c>
      <c r="V37" s="52" t="s">
        <v>22</v>
      </c>
      <c r="W37" s="52" t="s">
        <v>119</v>
      </c>
      <c r="X37" s="24">
        <f t="shared" ref="X37:X39" si="36">IFERROR(IF(AND(Q36="Probabilidad",Q37="Probabilidad"),(Z36-(+Z36*T37)),IF(AND(Q36="Impacto",Q37="Probabilidad"),(Z35-(+Z35*T37)),IF(Q37="Impacto",Z36,""))),"")</f>
        <v>7.7759999999999996E-2</v>
      </c>
      <c r="Y37" s="54" t="str">
        <f t="shared" si="1"/>
        <v>Muy Baja</v>
      </c>
      <c r="Z37" s="55">
        <f t="shared" si="33"/>
        <v>7.7759999999999996E-2</v>
      </c>
      <c r="AA37" s="54" t="str">
        <f t="shared" si="3"/>
        <v>Moderado</v>
      </c>
      <c r="AB37" s="55">
        <f t="shared" ref="AB37:AB39" si="37">IFERROR(IF(AND(Q36="Impacto",Q37="Impacto"),(AB36-(+AB36*T37)),IF(AND(Q36="Probabilidad",Q37="Impacto"),(AB35-(+AB35*T37)),IF(Q37="Probabilidad",AB36,""))),"")</f>
        <v>0.44999999999999996</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Moderado</v>
      </c>
      <c r="AD37" s="57" t="s">
        <v>31</v>
      </c>
      <c r="AE37" s="58"/>
      <c r="AF37" s="48"/>
      <c r="AG37" s="59"/>
      <c r="AH37" s="59"/>
      <c r="AI37" s="58"/>
      <c r="AJ37" s="4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86"/>
      <c r="B38" s="177"/>
      <c r="C38" s="177"/>
      <c r="D38" s="177"/>
      <c r="E38" s="189"/>
      <c r="F38" s="177"/>
      <c r="G38" s="180"/>
      <c r="H38" s="183"/>
      <c r="I38" s="195"/>
      <c r="J38" s="198"/>
      <c r="K38" s="195">
        <f t="shared" si="31"/>
        <v>0</v>
      </c>
      <c r="L38" s="183"/>
      <c r="M38" s="195"/>
      <c r="N38" s="192"/>
      <c r="O38" s="6">
        <v>5</v>
      </c>
      <c r="P38" s="49"/>
      <c r="Q38" s="51" t="str">
        <f t="shared" si="35"/>
        <v/>
      </c>
      <c r="R38" s="52"/>
      <c r="S38" s="52"/>
      <c r="T38" s="53" t="str">
        <f t="shared" si="32"/>
        <v/>
      </c>
      <c r="U38" s="52"/>
      <c r="V38" s="52"/>
      <c r="W38" s="52"/>
      <c r="X38" s="24" t="str">
        <f t="shared" si="36"/>
        <v/>
      </c>
      <c r="Y38" s="54" t="str">
        <f t="shared" si="1"/>
        <v/>
      </c>
      <c r="Z38" s="55" t="str">
        <f t="shared" si="33"/>
        <v/>
      </c>
      <c r="AA38" s="54" t="str">
        <f t="shared" si="3"/>
        <v/>
      </c>
      <c r="AB38" s="55" t="str">
        <f t="shared" si="37"/>
        <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57"/>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187"/>
      <c r="B39" s="178"/>
      <c r="C39" s="178"/>
      <c r="D39" s="178"/>
      <c r="E39" s="190"/>
      <c r="F39" s="178"/>
      <c r="G39" s="181"/>
      <c r="H39" s="184"/>
      <c r="I39" s="196"/>
      <c r="J39" s="199"/>
      <c r="K39" s="196">
        <f t="shared" si="31"/>
        <v>0</v>
      </c>
      <c r="L39" s="184"/>
      <c r="M39" s="196"/>
      <c r="N39" s="193"/>
      <c r="O39" s="6">
        <v>6</v>
      </c>
      <c r="P39" s="49"/>
      <c r="Q39" s="51" t="str">
        <f t="shared" si="35"/>
        <v/>
      </c>
      <c r="R39" s="52"/>
      <c r="S39" s="52"/>
      <c r="T39" s="53" t="str">
        <f t="shared" si="32"/>
        <v/>
      </c>
      <c r="U39" s="52"/>
      <c r="V39" s="52"/>
      <c r="W39" s="52"/>
      <c r="X39" s="24" t="str">
        <f t="shared" si="36"/>
        <v/>
      </c>
      <c r="Y39" s="54" t="str">
        <f t="shared" si="1"/>
        <v/>
      </c>
      <c r="Z39" s="55" t="str">
        <f t="shared" si="33"/>
        <v/>
      </c>
      <c r="AA39" s="54" t="str">
        <f t="shared" si="3"/>
        <v/>
      </c>
      <c r="AB39" s="55" t="str">
        <f t="shared" si="37"/>
        <v/>
      </c>
      <c r="AC39" s="56" t="str">
        <f t="shared" si="38"/>
        <v/>
      </c>
      <c r="AD39" s="57"/>
      <c r="AE39" s="58"/>
      <c r="AF39" s="48"/>
      <c r="AG39" s="59"/>
      <c r="AH39" s="59"/>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85">
        <v>6</v>
      </c>
      <c r="B40" s="176"/>
      <c r="C40" s="176"/>
      <c r="D40" s="176"/>
      <c r="E40" s="188"/>
      <c r="F40" s="176"/>
      <c r="G40" s="179"/>
      <c r="H40" s="182" t="str">
        <f>IF(G40&lt;=0,"",IF(G40&lt;=2,"Muy Baja",IF(G40&lt;=24,"Baja",IF(G40&lt;=500,"Media",IF(G40&lt;=5000,"Alta","Muy Alta")))))</f>
        <v/>
      </c>
      <c r="I40" s="194" t="str">
        <f>IF(H40="","",IF(H40="Muy Baja",0.2,IF(H40="Baja",0.4,IF(H40="Media",0.6,IF(H40="Alta",0.8,IF(H40="Muy Alta",1,))))))</f>
        <v/>
      </c>
      <c r="J40" s="197"/>
      <c r="K40" s="194">
        <f>IF(NOT(ISERROR(MATCH(J40,'Tabla Impacto'!$B$221:$B$223,0))),'Tabla Impacto'!$F$223&amp;"Por favor no seleccionar los criterios de impacto(Afectación Económica o presupuestal y Pérdida Reputacional)",J40)</f>
        <v>0</v>
      </c>
      <c r="L40" s="182" t="str">
        <f>IF(OR(K40='Tabla Impacto'!$C$11,K40='Tabla Impacto'!$D$11),"Leve",IF(OR(K40='Tabla Impacto'!$C$12,K40='Tabla Impacto'!$D$12),"Menor",IF(OR(K40='Tabla Impacto'!$C$13,K40='Tabla Impacto'!$D$13),"Moderado",IF(OR(K40='Tabla Impacto'!$C$14,K40='Tabla Impacto'!$D$14),"Mayor",IF(OR(K40='Tabla Impacto'!$C$15,K40='Tabla Impacto'!$D$15),"Catastrófico","")))))</f>
        <v/>
      </c>
      <c r="M40" s="194" t="str">
        <f>IF(L40="","",IF(L40="Leve",0.2,IF(L40="Menor",0.4,IF(L40="Moderado",0.6,IF(L40="Mayor",0.8,IF(L40="Catastrófico",1,))))))</f>
        <v/>
      </c>
      <c r="N40" s="191"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
        <v>1</v>
      </c>
      <c r="P40" s="49"/>
      <c r="Q40" s="51" t="str">
        <f>IF(OR(R40="Preventivo",R40="Detectivo"),"Probabilidad",IF(R40="Correctivo","Impacto",""))</f>
        <v/>
      </c>
      <c r="R40" s="52"/>
      <c r="S40" s="52"/>
      <c r="T40" s="53" t="str">
        <f>IF(AND(R40="Preventivo",S40="Automático"),"50%",IF(AND(R40="Preventivo",S40="Manual"),"40%",IF(AND(R40="Detectivo",S40="Automático"),"40%",IF(AND(R40="Detectivo",S40="Manual"),"30%",IF(AND(R40="Correctivo",S40="Automático"),"35%",IF(AND(R40="Correctivo",S40="Manual"),"25%",""))))))</f>
        <v/>
      </c>
      <c r="U40" s="52"/>
      <c r="V40" s="52"/>
      <c r="W40" s="52"/>
      <c r="X40" s="24" t="str">
        <f>IFERROR(IF(Q40="Probabilidad",(I40-(+I40*T40)),IF(Q40="Impacto",I40,"")),"")</f>
        <v/>
      </c>
      <c r="Y40" s="54" t="str">
        <f>IFERROR(IF(X40="","",IF(X40&lt;=0.2,"Muy Baja",IF(X40&lt;=0.4,"Baja",IF(X40&lt;=0.6,"Media",IF(X40&lt;=0.8,"Alta","Muy Alta"))))),"")</f>
        <v/>
      </c>
      <c r="Z40" s="55" t="str">
        <f>+X40</f>
        <v/>
      </c>
      <c r="AA40" s="54" t="str">
        <f>IFERROR(IF(AB40="","",IF(AB40&lt;=0.2,"Leve",IF(AB40&lt;=0.4,"Menor",IF(AB40&lt;=0.6,"Moderado",IF(AB40&lt;=0.8,"Mayor","Catastrófico"))))),"")</f>
        <v/>
      </c>
      <c r="AB40" s="55" t="str">
        <f>IFERROR(IF(Q40="Impacto",(M40-(+M40*T40)),IF(Q40="Probabilidad",M40,"")),"")</f>
        <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57"/>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86"/>
      <c r="B41" s="177"/>
      <c r="C41" s="177"/>
      <c r="D41" s="177"/>
      <c r="E41" s="189"/>
      <c r="F41" s="177"/>
      <c r="G41" s="180"/>
      <c r="H41" s="183"/>
      <c r="I41" s="195"/>
      <c r="J41" s="198"/>
      <c r="K41" s="195">
        <f t="shared" ref="K41:K45" si="39">IF(NOT(ISERROR(MATCH(J41,_xlfn.ANCHORARRAY(E52),0))),I54&amp;"Por favor no seleccionar los criterios de impacto",J41)</f>
        <v>0</v>
      </c>
      <c r="L41" s="183"/>
      <c r="M41" s="195"/>
      <c r="N41" s="192"/>
      <c r="O41" s="6">
        <v>2</v>
      </c>
      <c r="P41" s="49"/>
      <c r="Q41" s="51" t="str">
        <f>IF(OR(R41="Preventivo",R41="Detectivo"),"Probabilidad",IF(R41="Correctivo","Impacto",""))</f>
        <v/>
      </c>
      <c r="R41" s="52"/>
      <c r="S41" s="52"/>
      <c r="T41" s="53" t="str">
        <f t="shared" ref="T41:T45" si="40">IF(AND(R41="Preventivo",S41="Automático"),"50%",IF(AND(R41="Preventivo",S41="Manual"),"40%",IF(AND(R41="Detectivo",S41="Automático"),"40%",IF(AND(R41="Detectivo",S41="Manual"),"30%",IF(AND(R41="Correctivo",S41="Automático"),"35%",IF(AND(R41="Correctivo",S41="Manual"),"25%",""))))))</f>
        <v/>
      </c>
      <c r="U41" s="52"/>
      <c r="V41" s="52"/>
      <c r="W41" s="52"/>
      <c r="X41" s="24" t="str">
        <f>IFERROR(IF(AND(Q40="Probabilidad",Q41="Probabilidad"),(Z40-(+Z40*T41)),IF(Q41="Probabilidad",(I40-(+I40*T41)),IF(Q41="Impacto",Z40,""))),"")</f>
        <v/>
      </c>
      <c r="Y41" s="54" t="str">
        <f t="shared" si="1"/>
        <v/>
      </c>
      <c r="Z41" s="55" t="str">
        <f t="shared" ref="Z41:Z45" si="41">+X41</f>
        <v/>
      </c>
      <c r="AA41" s="54" t="str">
        <f t="shared" si="3"/>
        <v/>
      </c>
      <c r="AB41" s="55" t="str">
        <f>IFERROR(IF(AND(Q40="Impacto",Q41="Impacto"),(AB34-(+AB34*T41)),IF(Q41="Impacto",($M$40-(+$M$40*T41)),IF(Q41="Probabilidad",AB34,""))),"")</f>
        <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57"/>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86"/>
      <c r="B42" s="177"/>
      <c r="C42" s="177"/>
      <c r="D42" s="177"/>
      <c r="E42" s="189"/>
      <c r="F42" s="177"/>
      <c r="G42" s="180"/>
      <c r="H42" s="183"/>
      <c r="I42" s="195"/>
      <c r="J42" s="198"/>
      <c r="K42" s="195">
        <f t="shared" si="39"/>
        <v>0</v>
      </c>
      <c r="L42" s="183"/>
      <c r="M42" s="195"/>
      <c r="N42" s="192"/>
      <c r="O42" s="6">
        <v>3</v>
      </c>
      <c r="P42" s="50"/>
      <c r="Q42" s="51" t="str">
        <f>IF(OR(R42="Preventivo",R42="Detectivo"),"Probabilidad",IF(R42="Correctivo","Impacto",""))</f>
        <v/>
      </c>
      <c r="R42" s="52"/>
      <c r="S42" s="52"/>
      <c r="T42" s="53" t="str">
        <f t="shared" si="40"/>
        <v/>
      </c>
      <c r="U42" s="52"/>
      <c r="V42" s="52"/>
      <c r="W42" s="52"/>
      <c r="X42" s="24" t="str">
        <f>IFERROR(IF(AND(Q41="Probabilidad",Q42="Probabilidad"),(Z41-(+Z41*T42)),IF(AND(Q41="Impacto",Q42="Probabilidad"),(Z40-(+Z40*T42)),IF(Q42="Impacto",Z41,""))),"")</f>
        <v/>
      </c>
      <c r="Y42" s="54" t="str">
        <f t="shared" si="1"/>
        <v/>
      </c>
      <c r="Z42" s="55" t="str">
        <f t="shared" si="41"/>
        <v/>
      </c>
      <c r="AA42" s="54" t="str">
        <f t="shared" si="3"/>
        <v/>
      </c>
      <c r="AB42" s="55" t="str">
        <f>IFERROR(IF(AND(Q41="Impacto",Q42="Impacto"),(AB41-(+AB41*T42)),IF(AND(Q41="Probabilidad",Q42="Impacto"),(AB40-(+AB40*T42)),IF(Q42="Probabilidad",AB41,""))),"")</f>
        <v/>
      </c>
      <c r="AC42" s="56" t="str">
        <f t="shared" si="42"/>
        <v/>
      </c>
      <c r="AD42" s="57"/>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86"/>
      <c r="B43" s="177"/>
      <c r="C43" s="177"/>
      <c r="D43" s="177"/>
      <c r="E43" s="189"/>
      <c r="F43" s="177"/>
      <c r="G43" s="180"/>
      <c r="H43" s="183"/>
      <c r="I43" s="195"/>
      <c r="J43" s="198"/>
      <c r="K43" s="195">
        <f t="shared" si="39"/>
        <v>0</v>
      </c>
      <c r="L43" s="183"/>
      <c r="M43" s="195"/>
      <c r="N43" s="192"/>
      <c r="O43" s="6">
        <v>4</v>
      </c>
      <c r="P43" s="49"/>
      <c r="Q43" s="51" t="str">
        <f t="shared" ref="Q43:Q45" si="43">IF(OR(R43="Preventivo",R43="Detectivo"),"Probabilidad",IF(R43="Correctivo","Impacto",""))</f>
        <v/>
      </c>
      <c r="R43" s="52"/>
      <c r="S43" s="52"/>
      <c r="T43" s="53" t="str">
        <f t="shared" si="40"/>
        <v/>
      </c>
      <c r="U43" s="52"/>
      <c r="V43" s="52"/>
      <c r="W43" s="52"/>
      <c r="X43" s="24" t="str">
        <f t="shared" ref="X43:X45" si="44">IFERROR(IF(AND(Q42="Probabilidad",Q43="Probabilidad"),(Z42-(+Z42*T43)),IF(AND(Q42="Impacto",Q43="Probabilidad"),(Z41-(+Z41*T43)),IF(Q43="Impacto",Z42,""))),"")</f>
        <v/>
      </c>
      <c r="Y43" s="54" t="str">
        <f t="shared" si="1"/>
        <v/>
      </c>
      <c r="Z43" s="55" t="str">
        <f t="shared" si="41"/>
        <v/>
      </c>
      <c r="AA43" s="54" t="str">
        <f t="shared" si="3"/>
        <v/>
      </c>
      <c r="AB43" s="55" t="str">
        <f t="shared" ref="AB43:AB45" si="45">IFERROR(IF(AND(Q42="Impacto",Q43="Impacto"),(AB42-(+AB42*T43)),IF(AND(Q42="Probabilidad",Q43="Impacto"),(AB41-(+AB41*T43)),IF(Q43="Probabilidad",AB42,""))),"")</f>
        <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57"/>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86"/>
      <c r="B44" s="177"/>
      <c r="C44" s="177"/>
      <c r="D44" s="177"/>
      <c r="E44" s="189"/>
      <c r="F44" s="177"/>
      <c r="G44" s="180"/>
      <c r="H44" s="183"/>
      <c r="I44" s="195"/>
      <c r="J44" s="198"/>
      <c r="K44" s="195">
        <f t="shared" si="39"/>
        <v>0</v>
      </c>
      <c r="L44" s="183"/>
      <c r="M44" s="195"/>
      <c r="N44" s="192"/>
      <c r="O44" s="6">
        <v>5</v>
      </c>
      <c r="P44" s="49"/>
      <c r="Q44" s="51" t="str">
        <f t="shared" si="43"/>
        <v/>
      </c>
      <c r="R44" s="52"/>
      <c r="S44" s="52"/>
      <c r="T44" s="53" t="str">
        <f t="shared" si="40"/>
        <v/>
      </c>
      <c r="U44" s="52"/>
      <c r="V44" s="52"/>
      <c r="W44" s="52"/>
      <c r="X44" s="24" t="str">
        <f t="shared" si="44"/>
        <v/>
      </c>
      <c r="Y44" s="54" t="str">
        <f t="shared" si="1"/>
        <v/>
      </c>
      <c r="Z44" s="55" t="str">
        <f t="shared" si="41"/>
        <v/>
      </c>
      <c r="AA44" s="54" t="str">
        <f t="shared" si="3"/>
        <v/>
      </c>
      <c r="AB44" s="55" t="str">
        <f t="shared" si="45"/>
        <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57"/>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187"/>
      <c r="B45" s="178"/>
      <c r="C45" s="178"/>
      <c r="D45" s="178"/>
      <c r="E45" s="190"/>
      <c r="F45" s="178"/>
      <c r="G45" s="181"/>
      <c r="H45" s="184"/>
      <c r="I45" s="196"/>
      <c r="J45" s="199"/>
      <c r="K45" s="196">
        <f t="shared" si="39"/>
        <v>0</v>
      </c>
      <c r="L45" s="184"/>
      <c r="M45" s="196"/>
      <c r="N45" s="193"/>
      <c r="O45" s="6">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85">
        <v>7</v>
      </c>
      <c r="B46" s="176"/>
      <c r="C46" s="176"/>
      <c r="D46" s="176"/>
      <c r="E46" s="188"/>
      <c r="F46" s="176"/>
      <c r="G46" s="179"/>
      <c r="H46" s="182" t="str">
        <f>IF(G46&lt;=0,"",IF(G46&lt;=2,"Muy Baja",IF(G46&lt;=24,"Baja",IF(G46&lt;=500,"Media",IF(G46&lt;=5000,"Alta","Muy Alta")))))</f>
        <v/>
      </c>
      <c r="I46" s="194" t="str">
        <f>IF(H46="","",IF(H46="Muy Baja",0.2,IF(H46="Baja",0.4,IF(H46="Media",0.6,IF(H46="Alta",0.8,IF(H46="Muy Alta",1,))))))</f>
        <v/>
      </c>
      <c r="J46" s="197"/>
      <c r="K46" s="194">
        <f>IF(NOT(ISERROR(MATCH(J46,'Tabla Impacto'!$B$221:$B$223,0))),'Tabla Impacto'!$F$223&amp;"Por favor no seleccionar los criterios de impacto(Afectación Económica o presupuestal y Pérdida Reputacional)",J46)</f>
        <v>0</v>
      </c>
      <c r="L46" s="182" t="str">
        <f>IF(OR(K46='Tabla Impacto'!$C$11,K46='Tabla Impacto'!$D$11),"Leve",IF(OR(K46='Tabla Impacto'!$C$12,K46='Tabla Impacto'!$D$12),"Menor",IF(OR(K46='Tabla Impacto'!$C$13,K46='Tabla Impacto'!$D$13),"Moderado",IF(OR(K46='Tabla Impacto'!$C$14,K46='Tabla Impacto'!$D$14),"Mayor",IF(OR(K46='Tabla Impacto'!$C$15,K46='Tabla Impacto'!$D$15),"Catastrófico","")))))</f>
        <v/>
      </c>
      <c r="M46" s="194" t="str">
        <f>IF(L46="","",IF(L46="Leve",0.2,IF(L46="Menor",0.4,IF(L46="Moderado",0.6,IF(L46="Mayor",0.8,IF(L46="Catastrófico",1,))))))</f>
        <v/>
      </c>
      <c r="N46" s="191"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86"/>
      <c r="B47" s="177"/>
      <c r="C47" s="177"/>
      <c r="D47" s="177"/>
      <c r="E47" s="189"/>
      <c r="F47" s="177"/>
      <c r="G47" s="180"/>
      <c r="H47" s="183"/>
      <c r="I47" s="195"/>
      <c r="J47" s="198"/>
      <c r="K47" s="195">
        <f t="shared" ref="K47:K51" si="47">IF(NOT(ISERROR(MATCH(J47,_xlfn.ANCHORARRAY(E58),0))),I60&amp;"Por favor no seleccionar los criterios de impacto",J47)</f>
        <v>0</v>
      </c>
      <c r="L47" s="183"/>
      <c r="M47" s="195"/>
      <c r="N47" s="192"/>
      <c r="O47" s="6">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86"/>
      <c r="B48" s="177"/>
      <c r="C48" s="177"/>
      <c r="D48" s="177"/>
      <c r="E48" s="189"/>
      <c r="F48" s="177"/>
      <c r="G48" s="180"/>
      <c r="H48" s="183"/>
      <c r="I48" s="195"/>
      <c r="J48" s="198"/>
      <c r="K48" s="195">
        <f t="shared" si="47"/>
        <v>0</v>
      </c>
      <c r="L48" s="183"/>
      <c r="M48" s="195"/>
      <c r="N48" s="192"/>
      <c r="O48" s="6">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86"/>
      <c r="B49" s="177"/>
      <c r="C49" s="177"/>
      <c r="D49" s="177"/>
      <c r="E49" s="189"/>
      <c r="F49" s="177"/>
      <c r="G49" s="180"/>
      <c r="H49" s="183"/>
      <c r="I49" s="195"/>
      <c r="J49" s="198"/>
      <c r="K49" s="195">
        <f t="shared" si="47"/>
        <v>0</v>
      </c>
      <c r="L49" s="183"/>
      <c r="M49" s="195"/>
      <c r="N49" s="192"/>
      <c r="O49" s="6">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86"/>
      <c r="B50" s="177"/>
      <c r="C50" s="177"/>
      <c r="D50" s="177"/>
      <c r="E50" s="189"/>
      <c r="F50" s="177"/>
      <c r="G50" s="180"/>
      <c r="H50" s="183"/>
      <c r="I50" s="195"/>
      <c r="J50" s="198"/>
      <c r="K50" s="195">
        <f t="shared" si="47"/>
        <v>0</v>
      </c>
      <c r="L50" s="183"/>
      <c r="M50" s="195"/>
      <c r="N50" s="192"/>
      <c r="O50" s="6">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187"/>
      <c r="B51" s="178"/>
      <c r="C51" s="178"/>
      <c r="D51" s="178"/>
      <c r="E51" s="190"/>
      <c r="F51" s="178"/>
      <c r="G51" s="181"/>
      <c r="H51" s="184"/>
      <c r="I51" s="196"/>
      <c r="J51" s="199"/>
      <c r="K51" s="196">
        <f t="shared" si="47"/>
        <v>0</v>
      </c>
      <c r="L51" s="184"/>
      <c r="M51" s="196"/>
      <c r="N51" s="193"/>
      <c r="O51" s="6">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85">
        <v>8</v>
      </c>
      <c r="B52" s="176"/>
      <c r="C52" s="176"/>
      <c r="D52" s="176"/>
      <c r="E52" s="188"/>
      <c r="F52" s="176"/>
      <c r="G52" s="179"/>
      <c r="H52" s="182" t="str">
        <f>IF(G52&lt;=0,"",IF(G52&lt;=2,"Muy Baja",IF(G52&lt;=24,"Baja",IF(G52&lt;=500,"Media",IF(G52&lt;=5000,"Alta","Muy Alta")))))</f>
        <v/>
      </c>
      <c r="I52" s="194" t="str">
        <f>IF(H52="","",IF(H52="Muy Baja",0.2,IF(H52="Baja",0.4,IF(H52="Media",0.6,IF(H52="Alta",0.8,IF(H52="Muy Alta",1,))))))</f>
        <v/>
      </c>
      <c r="J52" s="197"/>
      <c r="K52" s="194">
        <f>IF(NOT(ISERROR(MATCH(J52,'Tabla Impacto'!$B$221:$B$223,0))),'Tabla Impacto'!$F$223&amp;"Por favor no seleccionar los criterios de impacto(Afectación Económica o presupuestal y Pérdida Reputacional)",J52)</f>
        <v>0</v>
      </c>
      <c r="L52" s="182" t="str">
        <f>IF(OR(K52='Tabla Impacto'!$C$11,K52='Tabla Impacto'!$D$11),"Leve",IF(OR(K52='Tabla Impacto'!$C$12,K52='Tabla Impacto'!$D$12),"Menor",IF(OR(K52='Tabla Impacto'!$C$13,K52='Tabla Impacto'!$D$13),"Moderado",IF(OR(K52='Tabla Impacto'!$C$14,K52='Tabla Impacto'!$D$14),"Mayor",IF(OR(K52='Tabla Impacto'!$C$15,K52='Tabla Impacto'!$D$15),"Catastrófico","")))))</f>
        <v/>
      </c>
      <c r="M52" s="194" t="str">
        <f>IF(L52="","",IF(L52="Leve",0.2,IF(L52="Menor",0.4,IF(L52="Moderado",0.6,IF(L52="Mayor",0.8,IF(L52="Catastrófico",1,))))))</f>
        <v/>
      </c>
      <c r="N52" s="191"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86"/>
      <c r="B53" s="177"/>
      <c r="C53" s="177"/>
      <c r="D53" s="177"/>
      <c r="E53" s="189"/>
      <c r="F53" s="177"/>
      <c r="G53" s="180"/>
      <c r="H53" s="183"/>
      <c r="I53" s="195"/>
      <c r="J53" s="198"/>
      <c r="K53" s="195">
        <f>IF(NOT(ISERROR(MATCH(J53,_xlfn.ANCHORARRAY(E64),0))),I66&amp;"Por favor no seleccionar los criterios de impacto",J53)</f>
        <v>0</v>
      </c>
      <c r="L53" s="183"/>
      <c r="M53" s="195"/>
      <c r="N53" s="192"/>
      <c r="O53" s="6">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86"/>
      <c r="B54" s="177"/>
      <c r="C54" s="177"/>
      <c r="D54" s="177"/>
      <c r="E54" s="189"/>
      <c r="F54" s="177"/>
      <c r="G54" s="180"/>
      <c r="H54" s="183"/>
      <c r="I54" s="195"/>
      <c r="J54" s="198"/>
      <c r="K54" s="195">
        <f>IF(NOT(ISERROR(MATCH(J54,_xlfn.ANCHORARRAY(E65),0))),I67&amp;"Por favor no seleccionar los criterios de impacto",J54)</f>
        <v>0</v>
      </c>
      <c r="L54" s="183"/>
      <c r="M54" s="195"/>
      <c r="N54" s="192"/>
      <c r="O54" s="6">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86"/>
      <c r="B55" s="177"/>
      <c r="C55" s="177"/>
      <c r="D55" s="177"/>
      <c r="E55" s="189"/>
      <c r="F55" s="177"/>
      <c r="G55" s="180"/>
      <c r="H55" s="183"/>
      <c r="I55" s="195"/>
      <c r="J55" s="198"/>
      <c r="K55" s="195">
        <f>IF(NOT(ISERROR(MATCH(J55,_xlfn.ANCHORARRAY(E66),0))),I68&amp;"Por favor no seleccionar los criterios de impacto",J55)</f>
        <v>0</v>
      </c>
      <c r="L55" s="183"/>
      <c r="M55" s="195"/>
      <c r="N55" s="192"/>
      <c r="O55" s="6">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86"/>
      <c r="B56" s="177"/>
      <c r="C56" s="177"/>
      <c r="D56" s="177"/>
      <c r="E56" s="189"/>
      <c r="F56" s="177"/>
      <c r="G56" s="180"/>
      <c r="H56" s="183"/>
      <c r="I56" s="195"/>
      <c r="J56" s="198"/>
      <c r="K56" s="195">
        <f>IF(NOT(ISERROR(MATCH(J56,_xlfn.ANCHORARRAY(E67),0))),I69&amp;"Por favor no seleccionar los criterios de impacto",J56)</f>
        <v>0</v>
      </c>
      <c r="L56" s="183"/>
      <c r="M56" s="195"/>
      <c r="N56" s="192"/>
      <c r="O56" s="6">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187"/>
      <c r="B57" s="178"/>
      <c r="C57" s="178"/>
      <c r="D57" s="178"/>
      <c r="E57" s="190"/>
      <c r="F57" s="178"/>
      <c r="G57" s="181"/>
      <c r="H57" s="184"/>
      <c r="I57" s="196"/>
      <c r="J57" s="199"/>
      <c r="K57" s="196">
        <f>IF(NOT(ISERROR(MATCH(J57,_xlfn.ANCHORARRAY(E68),0))),I70&amp;"Por favor no seleccionar los criterios de impacto",J57)</f>
        <v>0</v>
      </c>
      <c r="L57" s="184"/>
      <c r="M57" s="196"/>
      <c r="N57" s="193"/>
      <c r="O57" s="6">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85">
        <v>9</v>
      </c>
      <c r="B58" s="176"/>
      <c r="C58" s="176"/>
      <c r="D58" s="176"/>
      <c r="E58" s="188"/>
      <c r="F58" s="176"/>
      <c r="G58" s="179"/>
      <c r="H58" s="182" t="str">
        <f>IF(G58&lt;=0,"",IF(G58&lt;=2,"Muy Baja",IF(G58&lt;=24,"Baja",IF(G58&lt;=500,"Media",IF(G58&lt;=5000,"Alta","Muy Alta")))))</f>
        <v/>
      </c>
      <c r="I58" s="194" t="str">
        <f>IF(H58="","",IF(H58="Muy Baja",0.2,IF(H58="Baja",0.4,IF(H58="Media",0.6,IF(H58="Alta",0.8,IF(H58="Muy Alta",1,))))))</f>
        <v/>
      </c>
      <c r="J58" s="197"/>
      <c r="K58" s="194">
        <f>IF(NOT(ISERROR(MATCH(J58,'Tabla Impacto'!$B$221:$B$223,0))),'Tabla Impacto'!$F$223&amp;"Por favor no seleccionar los criterios de impacto(Afectación Económica o presupuestal y Pérdida Reputacional)",J58)</f>
        <v>0</v>
      </c>
      <c r="L58" s="182" t="str">
        <f>IF(OR(K58='Tabla Impacto'!$C$11,K58='Tabla Impacto'!$D$11),"Leve",IF(OR(K58='Tabla Impacto'!$C$12,K58='Tabla Impacto'!$D$12),"Menor",IF(OR(K58='Tabla Impacto'!$C$13,K58='Tabla Impacto'!$D$13),"Moderado",IF(OR(K58='Tabla Impacto'!$C$14,K58='Tabla Impacto'!$D$14),"Mayor",IF(OR(K58='Tabla Impacto'!$C$15,K58='Tabla Impacto'!$D$15),"Catastrófico","")))))</f>
        <v/>
      </c>
      <c r="M58" s="194" t="str">
        <f>IF(L58="","",IF(L58="Leve",0.2,IF(L58="Menor",0.4,IF(L58="Moderado",0.6,IF(L58="Mayor",0.8,IF(L58="Catastrófico",1,))))))</f>
        <v/>
      </c>
      <c r="N58" s="191"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86"/>
      <c r="B59" s="177"/>
      <c r="C59" s="177"/>
      <c r="D59" s="177"/>
      <c r="E59" s="189"/>
      <c r="F59" s="177"/>
      <c r="G59" s="180"/>
      <c r="H59" s="183"/>
      <c r="I59" s="195"/>
      <c r="J59" s="198"/>
      <c r="K59" s="195">
        <f>IF(NOT(ISERROR(MATCH(J59,_xlfn.ANCHORARRAY(E70),0))),I72&amp;"Por favor no seleccionar los criterios de impacto",J59)</f>
        <v>0</v>
      </c>
      <c r="L59" s="183"/>
      <c r="M59" s="195"/>
      <c r="N59" s="192"/>
      <c r="O59" s="6">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86"/>
      <c r="B60" s="177"/>
      <c r="C60" s="177"/>
      <c r="D60" s="177"/>
      <c r="E60" s="189"/>
      <c r="F60" s="177"/>
      <c r="G60" s="180"/>
      <c r="H60" s="183"/>
      <c r="I60" s="195"/>
      <c r="J60" s="198"/>
      <c r="K60" s="195">
        <f>IF(NOT(ISERROR(MATCH(J60,_xlfn.ANCHORARRAY(E71),0))),I73&amp;"Por favor no seleccionar los criterios de impacto",J60)</f>
        <v>0</v>
      </c>
      <c r="L60" s="183"/>
      <c r="M60" s="195"/>
      <c r="N60" s="192"/>
      <c r="O60" s="6">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86"/>
      <c r="B61" s="177"/>
      <c r="C61" s="177"/>
      <c r="D61" s="177"/>
      <c r="E61" s="189"/>
      <c r="F61" s="177"/>
      <c r="G61" s="180"/>
      <c r="H61" s="183"/>
      <c r="I61" s="195"/>
      <c r="J61" s="198"/>
      <c r="K61" s="195">
        <f>IF(NOT(ISERROR(MATCH(J61,_xlfn.ANCHORARRAY(E72),0))),I74&amp;"Por favor no seleccionar los criterios de impacto",J61)</f>
        <v>0</v>
      </c>
      <c r="L61" s="183"/>
      <c r="M61" s="195"/>
      <c r="N61" s="192"/>
      <c r="O61" s="6">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86"/>
      <c r="B62" s="177"/>
      <c r="C62" s="177"/>
      <c r="D62" s="177"/>
      <c r="E62" s="189"/>
      <c r="F62" s="177"/>
      <c r="G62" s="180"/>
      <c r="H62" s="183"/>
      <c r="I62" s="195"/>
      <c r="J62" s="198"/>
      <c r="K62" s="195">
        <f>IF(NOT(ISERROR(MATCH(J62,_xlfn.ANCHORARRAY(E73),0))),I75&amp;"Por favor no seleccionar los criterios de impacto",J62)</f>
        <v>0</v>
      </c>
      <c r="L62" s="183"/>
      <c r="M62" s="195"/>
      <c r="N62" s="192"/>
      <c r="O62" s="6">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187"/>
      <c r="B63" s="178"/>
      <c r="C63" s="178"/>
      <c r="D63" s="178"/>
      <c r="E63" s="190"/>
      <c r="F63" s="178"/>
      <c r="G63" s="181"/>
      <c r="H63" s="184"/>
      <c r="I63" s="196"/>
      <c r="J63" s="199"/>
      <c r="K63" s="196">
        <f>IF(NOT(ISERROR(MATCH(J63,_xlfn.ANCHORARRAY(E74),0))),I76&amp;"Por favor no seleccionar los criterios de impacto",J63)</f>
        <v>0</v>
      </c>
      <c r="L63" s="184"/>
      <c r="M63" s="196"/>
      <c r="N63" s="193"/>
      <c r="O63" s="6">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85">
        <v>10</v>
      </c>
      <c r="B64" s="176"/>
      <c r="C64" s="176"/>
      <c r="D64" s="176"/>
      <c r="E64" s="188"/>
      <c r="F64" s="176"/>
      <c r="G64" s="179"/>
      <c r="H64" s="182" t="str">
        <f>IF(G64&lt;=0,"",IF(G64&lt;=2,"Muy Baja",IF(G64&lt;=24,"Baja",IF(G64&lt;=500,"Media",IF(G64&lt;=5000,"Alta","Muy Alta")))))</f>
        <v/>
      </c>
      <c r="I64" s="194" t="str">
        <f>IF(H64="","",IF(H64="Muy Baja",0.2,IF(H64="Baja",0.4,IF(H64="Media",0.6,IF(H64="Alta",0.8,IF(H64="Muy Alta",1,))))))</f>
        <v/>
      </c>
      <c r="J64" s="197"/>
      <c r="K64" s="194">
        <f>IF(NOT(ISERROR(MATCH(J64,'Tabla Impacto'!$B$221:$B$223,0))),'Tabla Impacto'!$F$223&amp;"Por favor no seleccionar los criterios de impacto(Afectación Económica o presupuestal y Pérdida Reputacional)",J64)</f>
        <v>0</v>
      </c>
      <c r="L64" s="182" t="str">
        <f>IF(OR(K64='Tabla Impacto'!$C$11,K64='Tabla Impacto'!$D$11),"Leve",IF(OR(K64='Tabla Impacto'!$C$12,K64='Tabla Impacto'!$D$12),"Menor",IF(OR(K64='Tabla Impacto'!$C$13,K64='Tabla Impacto'!$D$13),"Moderado",IF(OR(K64='Tabla Impacto'!$C$14,K64='Tabla Impacto'!$D$14),"Mayor",IF(OR(K64='Tabla Impacto'!$C$15,K64='Tabla Impacto'!$D$15),"Catastrófico","")))))</f>
        <v/>
      </c>
      <c r="M64" s="194" t="str">
        <f>IF(L64="","",IF(L64="Leve",0.2,IF(L64="Menor",0.4,IF(L64="Moderado",0.6,IF(L64="Mayor",0.8,IF(L64="Catastrófico",1,))))))</f>
        <v/>
      </c>
      <c r="N64" s="191"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86"/>
      <c r="B65" s="177"/>
      <c r="C65" s="177"/>
      <c r="D65" s="177"/>
      <c r="E65" s="189"/>
      <c r="F65" s="177"/>
      <c r="G65" s="180"/>
      <c r="H65" s="183"/>
      <c r="I65" s="195"/>
      <c r="J65" s="198"/>
      <c r="K65" s="195">
        <f>IF(NOT(ISERROR(MATCH(J65,_xlfn.ANCHORARRAY(E76),0))),I78&amp;"Por favor no seleccionar los criterios de impacto",J65)</f>
        <v>0</v>
      </c>
      <c r="L65" s="183"/>
      <c r="M65" s="195"/>
      <c r="N65" s="192"/>
      <c r="O65" s="6">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c r="AE65" s="58"/>
      <c r="AF65" s="48"/>
      <c r="AG65" s="59"/>
      <c r="AH65" s="59"/>
      <c r="AI65" s="58"/>
      <c r="AJ65" s="48"/>
    </row>
    <row r="66" spans="1:36" ht="151.5" customHeight="1" x14ac:dyDescent="0.3">
      <c r="A66" s="186"/>
      <c r="B66" s="177"/>
      <c r="C66" s="177"/>
      <c r="D66" s="177"/>
      <c r="E66" s="189"/>
      <c r="F66" s="177"/>
      <c r="G66" s="180"/>
      <c r="H66" s="183"/>
      <c r="I66" s="195"/>
      <c r="J66" s="198"/>
      <c r="K66" s="195">
        <f>IF(NOT(ISERROR(MATCH(J66,_xlfn.ANCHORARRAY(E77),0))),I79&amp;"Por favor no seleccionar los criterios de impacto",J66)</f>
        <v>0</v>
      </c>
      <c r="L66" s="183"/>
      <c r="M66" s="195"/>
      <c r="N66" s="192"/>
      <c r="O66" s="6">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186"/>
      <c r="B67" s="177"/>
      <c r="C67" s="177"/>
      <c r="D67" s="177"/>
      <c r="E67" s="189"/>
      <c r="F67" s="177"/>
      <c r="G67" s="180"/>
      <c r="H67" s="183"/>
      <c r="I67" s="195"/>
      <c r="J67" s="198"/>
      <c r="K67" s="195">
        <f>IF(NOT(ISERROR(MATCH(J67,_xlfn.ANCHORARRAY(E78),0))),I80&amp;"Por favor no seleccionar los criterios de impacto",J67)</f>
        <v>0</v>
      </c>
      <c r="L67" s="183"/>
      <c r="M67" s="195"/>
      <c r="N67" s="192"/>
      <c r="O67" s="6">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3">
      <c r="A68" s="186"/>
      <c r="B68" s="177"/>
      <c r="C68" s="177"/>
      <c r="D68" s="177"/>
      <c r="E68" s="189"/>
      <c r="F68" s="177"/>
      <c r="G68" s="180"/>
      <c r="H68" s="183"/>
      <c r="I68" s="195"/>
      <c r="J68" s="198"/>
      <c r="K68" s="195">
        <f>IF(NOT(ISERROR(MATCH(J68,_xlfn.ANCHORARRAY(E79),0))),I81&amp;"Por favor no seleccionar los criterios de impacto",J68)</f>
        <v>0</v>
      </c>
      <c r="L68" s="183"/>
      <c r="M68" s="195"/>
      <c r="N68" s="192"/>
      <c r="O68" s="6">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187"/>
      <c r="B69" s="178"/>
      <c r="C69" s="178"/>
      <c r="D69" s="178"/>
      <c r="E69" s="190"/>
      <c r="F69" s="178"/>
      <c r="G69" s="181"/>
      <c r="H69" s="184"/>
      <c r="I69" s="196"/>
      <c r="J69" s="199"/>
      <c r="K69" s="196">
        <f>IF(NOT(ISERROR(MATCH(J69,_xlfn.ANCHORARRAY(E80),0))),I82&amp;"Por favor no seleccionar los criterios de impacto",J69)</f>
        <v>0</v>
      </c>
      <c r="L69" s="184"/>
      <c r="M69" s="196"/>
      <c r="N69" s="193"/>
      <c r="O69" s="6">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232" t="s">
        <v>131</v>
      </c>
      <c r="C70" s="233"/>
      <c r="D70" s="233"/>
      <c r="E70" s="233"/>
      <c r="F70" s="233"/>
      <c r="G70" s="233"/>
      <c r="H70" s="233"/>
      <c r="I70" s="233"/>
      <c r="J70" s="233"/>
      <c r="K70" s="233"/>
      <c r="L70" s="233"/>
      <c r="M70" s="233"/>
      <c r="N70" s="233"/>
      <c r="O70" s="233"/>
      <c r="P70" s="233"/>
      <c r="Q70" s="233"/>
      <c r="R70" s="233"/>
      <c r="S70" s="233"/>
      <c r="T70" s="233"/>
      <c r="U70" s="233"/>
      <c r="V70" s="233"/>
      <c r="W70" s="233"/>
      <c r="X70" s="233"/>
      <c r="Y70" s="233"/>
      <c r="Z70" s="233"/>
      <c r="AA70" s="233"/>
      <c r="AB70" s="233"/>
      <c r="AC70" s="233"/>
      <c r="AD70" s="233"/>
      <c r="AE70" s="233"/>
      <c r="AF70" s="233"/>
      <c r="AG70" s="233"/>
      <c r="AH70" s="233"/>
      <c r="AI70" s="233"/>
      <c r="AJ70" s="234"/>
    </row>
    <row r="72" spans="1:36" x14ac:dyDescent="0.3">
      <c r="A72" s="1"/>
      <c r="B72" s="25" t="s">
        <v>143</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 ref="K58:K63"/>
    <mergeCell ref="L58:L63"/>
    <mergeCell ref="A58:A63"/>
    <mergeCell ref="B58:B63"/>
    <mergeCell ref="C58:C63"/>
    <mergeCell ref="D58:D63"/>
    <mergeCell ref="E58:E63"/>
    <mergeCell ref="F58:F63"/>
    <mergeCell ref="G58:G63"/>
    <mergeCell ref="H58:H63"/>
    <mergeCell ref="I58:I63"/>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D16:D21"/>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AA8:AA9"/>
    <mergeCell ref="Y8:Y9"/>
    <mergeCell ref="Z8:Z9"/>
    <mergeCell ref="G8:G9"/>
    <mergeCell ref="H8:H9"/>
    <mergeCell ref="I8:I9"/>
    <mergeCell ref="L8:L9"/>
    <mergeCell ref="M8:M9"/>
    <mergeCell ref="B8:B9"/>
    <mergeCell ref="N8:N9"/>
    <mergeCell ref="J8:J9"/>
    <mergeCell ref="K8:K9"/>
    <mergeCell ref="Q8:Q9"/>
    <mergeCell ref="R8:W8"/>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s>
  <conditionalFormatting sqref="H10 H16">
    <cfRule type="cellIs" dxfId="104" priority="323" operator="equal">
      <formula>"Muy Baja"</formula>
    </cfRule>
    <cfRule type="cellIs" dxfId="103" priority="319" operator="equal">
      <formula>"Muy Alta"</formula>
    </cfRule>
    <cfRule type="cellIs" dxfId="102" priority="322" operator="equal">
      <formula>"Baja"</formula>
    </cfRule>
    <cfRule type="cellIs" dxfId="101" priority="321" operator="equal">
      <formula>"Media"</formula>
    </cfRule>
    <cfRule type="cellIs" dxfId="100" priority="320" operator="equal">
      <formula>"Alta"</formula>
    </cfRule>
  </conditionalFormatting>
  <conditionalFormatting sqref="H22">
    <cfRule type="cellIs" dxfId="99" priority="222" operator="equal">
      <formula>"Alta"</formula>
    </cfRule>
    <cfRule type="cellIs" dxfId="98" priority="225" operator="equal">
      <formula>"Muy Baja"</formula>
    </cfRule>
    <cfRule type="cellIs" dxfId="97" priority="221" operator="equal">
      <formula>"Muy Alta"</formula>
    </cfRule>
    <cfRule type="cellIs" dxfId="96" priority="224" operator="equal">
      <formula>"Baja"</formula>
    </cfRule>
    <cfRule type="cellIs" dxfId="95" priority="223" operator="equal">
      <formula>"Media"</formula>
    </cfRule>
  </conditionalFormatting>
  <conditionalFormatting sqref="H28">
    <cfRule type="cellIs" dxfId="94" priority="197" operator="equal">
      <formula>"Muy Baja"</formula>
    </cfRule>
    <cfRule type="cellIs" dxfId="93" priority="195" operator="equal">
      <formula>"Media"</formula>
    </cfRule>
    <cfRule type="cellIs" dxfId="92" priority="193" operator="equal">
      <formula>"Muy Alta"</formula>
    </cfRule>
    <cfRule type="cellIs" dxfId="91" priority="194" operator="equal">
      <formula>"Alta"</formula>
    </cfRule>
    <cfRule type="cellIs" dxfId="90" priority="196" operator="equal">
      <formula>"Baja"</formula>
    </cfRule>
  </conditionalFormatting>
  <conditionalFormatting sqref="H34">
    <cfRule type="cellIs" dxfId="89" priority="166" operator="equal">
      <formula>"Alta"</formula>
    </cfRule>
    <cfRule type="cellIs" dxfId="88" priority="165" operator="equal">
      <formula>"Muy Alta"</formula>
    </cfRule>
    <cfRule type="cellIs" dxfId="87" priority="167" operator="equal">
      <formula>"Media"</formula>
    </cfRule>
    <cfRule type="cellIs" dxfId="86" priority="168" operator="equal">
      <formula>"Baja"</formula>
    </cfRule>
    <cfRule type="cellIs" dxfId="85" priority="169" operator="equal">
      <formula>"Muy Baja"</formula>
    </cfRule>
  </conditionalFormatting>
  <conditionalFormatting sqref="H40">
    <cfRule type="cellIs" dxfId="84" priority="137" operator="equal">
      <formula>"Muy Alta"</formula>
    </cfRule>
    <cfRule type="cellIs" dxfId="83" priority="139" operator="equal">
      <formula>"Media"</formula>
    </cfRule>
    <cfRule type="cellIs" dxfId="82" priority="141" operator="equal">
      <formula>"Muy Baja"</formula>
    </cfRule>
    <cfRule type="cellIs" dxfId="81" priority="140" operator="equal">
      <formula>"Baja"</formula>
    </cfRule>
    <cfRule type="cellIs" dxfId="80" priority="138" operator="equal">
      <formula>"Alta"</formula>
    </cfRule>
  </conditionalFormatting>
  <conditionalFormatting sqref="H46">
    <cfRule type="cellIs" dxfId="79" priority="113" operator="equal">
      <formula>"Muy Baja"</formula>
    </cfRule>
    <cfRule type="cellIs" dxfId="78" priority="109" operator="equal">
      <formula>"Muy Alta"</formula>
    </cfRule>
    <cfRule type="cellIs" dxfId="77" priority="110" operator="equal">
      <formula>"Alta"</formula>
    </cfRule>
    <cfRule type="cellIs" dxfId="76" priority="111" operator="equal">
      <formula>"Media"</formula>
    </cfRule>
    <cfRule type="cellIs" dxfId="75" priority="112" operator="equal">
      <formula>"Baja"</formula>
    </cfRule>
  </conditionalFormatting>
  <conditionalFormatting sqref="H52">
    <cfRule type="cellIs" dxfId="74" priority="81" operator="equal">
      <formula>"Muy Alta"</formula>
    </cfRule>
    <cfRule type="cellIs" dxfId="73" priority="83" operator="equal">
      <formula>"Media"</formula>
    </cfRule>
    <cfRule type="cellIs" dxfId="72" priority="84" operator="equal">
      <formula>"Baja"</formula>
    </cfRule>
    <cfRule type="cellIs" dxfId="71" priority="85" operator="equal">
      <formula>"Muy Baja"</formula>
    </cfRule>
    <cfRule type="cellIs" dxfId="70" priority="82" operator="equal">
      <formula>"Alta"</formula>
    </cfRule>
  </conditionalFormatting>
  <conditionalFormatting sqref="H58">
    <cfRule type="cellIs" dxfId="69" priority="56" operator="equal">
      <formula>"Baja"</formula>
    </cfRule>
    <cfRule type="cellIs" dxfId="68" priority="53" operator="equal">
      <formula>"Muy Alta"</formula>
    </cfRule>
    <cfRule type="cellIs" dxfId="67" priority="54" operator="equal">
      <formula>"Alta"</formula>
    </cfRule>
    <cfRule type="cellIs" dxfId="66" priority="55" operator="equal">
      <formula>"Media"</formula>
    </cfRule>
    <cfRule type="cellIs" dxfId="65" priority="57" operator="equal">
      <formula>"Muy Baja"</formula>
    </cfRule>
  </conditionalFormatting>
  <conditionalFormatting sqref="H64">
    <cfRule type="cellIs" dxfId="64" priority="29" operator="equal">
      <formula>"Muy Baja"</formula>
    </cfRule>
    <cfRule type="cellIs" dxfId="63" priority="25" operator="equal">
      <formula>"Muy Alta"</formula>
    </cfRule>
    <cfRule type="cellIs" dxfId="62" priority="28" operator="equal">
      <formula>"Baja"</formula>
    </cfRule>
    <cfRule type="cellIs" dxfId="61" priority="27" operator="equal">
      <formula>"Media"</formula>
    </cfRule>
    <cfRule type="cellIs" dxfId="60" priority="26" operator="equal">
      <formula>"Alta"</formula>
    </cfRule>
  </conditionalFormatting>
  <conditionalFormatting sqref="K10:K69">
    <cfRule type="containsText" dxfId="59" priority="1" operator="containsText" text="❌">
      <formula>NOT(ISERROR(SEARCH("❌",K10)))</formula>
    </cfRule>
  </conditionalFormatting>
  <conditionalFormatting sqref="L10 L16 L22 L28 L34 L40 L46 L52 L58 L64">
    <cfRule type="cellIs" dxfId="58" priority="318" operator="equal">
      <formula>"Leve"</formula>
    </cfRule>
    <cfRule type="cellIs" dxfId="57" priority="314" operator="equal">
      <formula>"Catastrófico"</formula>
    </cfRule>
    <cfRule type="cellIs" dxfId="56" priority="315" operator="equal">
      <formula>"Mayor"</formula>
    </cfRule>
    <cfRule type="cellIs" dxfId="55" priority="316" operator="equal">
      <formula>"Moderado"</formula>
    </cfRule>
    <cfRule type="cellIs" dxfId="54" priority="317" operator="equal">
      <formula>"Menor"</formula>
    </cfRule>
  </conditionalFormatting>
  <conditionalFormatting sqref="N10">
    <cfRule type="cellIs" dxfId="53" priority="313" operator="equal">
      <formula>"Bajo"</formula>
    </cfRule>
    <cfRule type="cellIs" dxfId="52" priority="310" operator="equal">
      <formula>"Extremo"</formula>
    </cfRule>
    <cfRule type="cellIs" dxfId="51" priority="311" operator="equal">
      <formula>"Alto"</formula>
    </cfRule>
    <cfRule type="cellIs" dxfId="50" priority="312" operator="equal">
      <formula>"Moderado"</formula>
    </cfRule>
  </conditionalFormatting>
  <conditionalFormatting sqref="N16">
    <cfRule type="cellIs" dxfId="49" priority="240" operator="equal">
      <formula>"Extremo"</formula>
    </cfRule>
    <cfRule type="cellIs" dxfId="48" priority="243" operator="equal">
      <formula>"Bajo"</formula>
    </cfRule>
    <cfRule type="cellIs" dxfId="47" priority="242" operator="equal">
      <formula>"Moderado"</formula>
    </cfRule>
    <cfRule type="cellIs" dxfId="46" priority="241" operator="equal">
      <formula>"Alto"</formula>
    </cfRule>
  </conditionalFormatting>
  <conditionalFormatting sqref="N22">
    <cfRule type="cellIs" dxfId="45" priority="215" operator="equal">
      <formula>"Bajo"</formula>
    </cfRule>
    <cfRule type="cellIs" dxfId="44" priority="212" operator="equal">
      <formula>"Extremo"</formula>
    </cfRule>
    <cfRule type="cellIs" dxfId="43" priority="213" operator="equal">
      <formula>"Alto"</formula>
    </cfRule>
    <cfRule type="cellIs" dxfId="42" priority="214" operator="equal">
      <formula>"Moderado"</formula>
    </cfRule>
  </conditionalFormatting>
  <conditionalFormatting sqref="N28">
    <cfRule type="cellIs" dxfId="41" priority="184" operator="equal">
      <formula>"Extremo"</formula>
    </cfRule>
    <cfRule type="cellIs" dxfId="40" priority="185" operator="equal">
      <formula>"Alto"</formula>
    </cfRule>
    <cfRule type="cellIs" dxfId="39" priority="186" operator="equal">
      <formula>"Moderado"</formula>
    </cfRule>
    <cfRule type="cellIs" dxfId="38" priority="187" operator="equal">
      <formula>"Bajo"</formula>
    </cfRule>
  </conditionalFormatting>
  <conditionalFormatting sqref="N34">
    <cfRule type="cellIs" dxfId="37" priority="157" operator="equal">
      <formula>"Alto"</formula>
    </cfRule>
    <cfRule type="cellIs" dxfId="36" priority="156" operator="equal">
      <formula>"Extremo"</formula>
    </cfRule>
    <cfRule type="cellIs" dxfId="35" priority="158" operator="equal">
      <formula>"Moderado"</formula>
    </cfRule>
    <cfRule type="cellIs" dxfId="34" priority="159" operator="equal">
      <formula>"Bajo"</formula>
    </cfRule>
  </conditionalFormatting>
  <conditionalFormatting sqref="N40">
    <cfRule type="cellIs" dxfId="33" priority="130" operator="equal">
      <formula>"Moderado"</formula>
    </cfRule>
    <cfRule type="cellIs" dxfId="32" priority="129" operator="equal">
      <formula>"Alto"</formula>
    </cfRule>
    <cfRule type="cellIs" dxfId="31" priority="131" operator="equal">
      <formula>"Bajo"</formula>
    </cfRule>
    <cfRule type="cellIs" dxfId="30" priority="128" operator="equal">
      <formula>"Extremo"</formula>
    </cfRule>
  </conditionalFormatting>
  <conditionalFormatting sqref="N46">
    <cfRule type="cellIs" dxfId="29" priority="103" operator="equal">
      <formula>"Bajo"</formula>
    </cfRule>
    <cfRule type="cellIs" dxfId="28" priority="102" operator="equal">
      <formula>"Moderado"</formula>
    </cfRule>
    <cfRule type="cellIs" dxfId="27" priority="101" operator="equal">
      <formula>"Alto"</formula>
    </cfRule>
    <cfRule type="cellIs" dxfId="26" priority="100" operator="equal">
      <formula>"Extremo"</formula>
    </cfRule>
  </conditionalFormatting>
  <conditionalFormatting sqref="N52">
    <cfRule type="cellIs" dxfId="25" priority="72" operator="equal">
      <formula>"Extremo"</formula>
    </cfRule>
    <cfRule type="cellIs" dxfId="24" priority="73" operator="equal">
      <formula>"Alto"</formula>
    </cfRule>
    <cfRule type="cellIs" dxfId="23" priority="75" operator="equal">
      <formula>"Bajo"</formula>
    </cfRule>
    <cfRule type="cellIs" dxfId="22" priority="74" operator="equal">
      <formula>"Moderado"</formula>
    </cfRule>
  </conditionalFormatting>
  <conditionalFormatting sqref="N58">
    <cfRule type="cellIs" dxfId="21" priority="44" operator="equal">
      <formula>"Extremo"</formula>
    </cfRule>
    <cfRule type="cellIs" dxfId="20" priority="45" operator="equal">
      <formula>"Alto"</formula>
    </cfRule>
    <cfRule type="cellIs" dxfId="19" priority="47" operator="equal">
      <formula>"Bajo"</formula>
    </cfRule>
    <cfRule type="cellIs" dxfId="18" priority="46" operator="equal">
      <formula>"Moderado"</formula>
    </cfRule>
  </conditionalFormatting>
  <conditionalFormatting sqref="N64">
    <cfRule type="cellIs" dxfId="17" priority="16" operator="equal">
      <formula>"Extremo"</formula>
    </cfRule>
    <cfRule type="cellIs" dxfId="16" priority="19" operator="equal">
      <formula>"Bajo"</formula>
    </cfRule>
    <cfRule type="cellIs" dxfId="15" priority="18" operator="equal">
      <formula>"Moderado"</formula>
    </cfRule>
    <cfRule type="cellIs" dxfId="14" priority="17" operator="equal">
      <formula>"Alto"</formula>
    </cfRule>
  </conditionalFormatting>
  <conditionalFormatting sqref="Y10:Y69">
    <cfRule type="cellIs" dxfId="13" priority="15" operator="equal">
      <formula>"Muy Baja"</formula>
    </cfRule>
    <cfRule type="cellIs" dxfId="12" priority="13" operator="equal">
      <formula>"Media"</formula>
    </cfRule>
    <cfRule type="cellIs" dxfId="11" priority="12" operator="equal">
      <formula>"Alta"</formula>
    </cfRule>
    <cfRule type="cellIs" dxfId="10" priority="11" operator="equal">
      <formula>"Muy Alta"</formula>
    </cfRule>
    <cfRule type="cellIs" dxfId="9" priority="14" operator="equal">
      <formula>"Baja"</formula>
    </cfRule>
  </conditionalFormatting>
  <conditionalFormatting sqref="AA10:AA69">
    <cfRule type="cellIs" dxfId="8" priority="10" operator="equal">
      <formula>"Leve"</formula>
    </cfRule>
    <cfRule type="cellIs" dxfId="7" priority="9" operator="equal">
      <formula>"Menor"</formula>
    </cfRule>
    <cfRule type="cellIs" dxfId="6" priority="7" operator="equal">
      <formula>"Mayor"</formula>
    </cfRule>
    <cfRule type="cellIs" dxfId="5" priority="6" operator="equal">
      <formula>"Catastrófico"</formula>
    </cfRule>
    <cfRule type="cellIs" dxfId="4" priority="8" operator="equal">
      <formula>"Moderado"</formula>
    </cfRule>
  </conditionalFormatting>
  <conditionalFormatting sqref="AC10:AC69">
    <cfRule type="cellIs" dxfId="3" priority="2" operator="equal">
      <formula>"Extremo"</formula>
    </cfRule>
    <cfRule type="cellIs" dxfId="2" priority="5" operator="equal">
      <formula>"Bajo"</formula>
    </cfRule>
    <cfRule type="cellIs" dxfId="1" priority="4" operator="equal">
      <formula>"Moderado"</formula>
    </cfRule>
    <cfRule type="cellIs" dxfId="0" priority="3" operator="equal">
      <formula>"Alto"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0000000}">
          <x14:formula1>
            <xm:f>'Tabla Valoración controles'!$D$4:$D$6</xm:f>
          </x14:formula1>
          <xm:sqref>R10:R69</xm:sqref>
        </x14:dataValidation>
        <x14:dataValidation type="list" allowBlank="1" showInputMessage="1" showErrorMessage="1" xr:uid="{00000000-0002-0000-0100-000001000000}">
          <x14:formula1>
            <xm:f>'Tabla Valoración controles'!$D$7:$D$8</xm:f>
          </x14:formula1>
          <xm:sqref>S10:S69</xm:sqref>
        </x14:dataValidation>
        <x14:dataValidation type="list" allowBlank="1" showInputMessage="1" showErrorMessage="1" xr:uid="{00000000-0002-0000-0100-000002000000}">
          <x14:formula1>
            <xm:f>'Tabla Valoración controles'!$D$9:$D$10</xm:f>
          </x14:formula1>
          <xm:sqref>U10:U69</xm:sqref>
        </x14:dataValidation>
        <x14:dataValidation type="list" allowBlank="1" showInputMessage="1" showErrorMessage="1" xr:uid="{00000000-0002-0000-0100-000003000000}">
          <x14:formula1>
            <xm:f>'Tabla Valoración controles'!$D$11:$D$12</xm:f>
          </x14:formula1>
          <xm:sqref>V10:V69</xm:sqref>
        </x14:dataValidation>
        <x14:dataValidation type="list" allowBlank="1" showInputMessage="1" showErrorMessage="1" xr:uid="{00000000-0002-0000-01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100-000005000000}">
          <x14:formula1>
            <xm:f>'Tabla Valoración controles'!$D$13:$D$14</xm:f>
          </x14:formula1>
          <xm:sqref>W10:W69</xm:sqref>
        </x14:dataValidation>
        <x14:dataValidation type="list" allowBlank="1" showInputMessage="1" showErrorMessage="1" xr:uid="{00000000-0002-0000-0100-000006000000}">
          <x14:formula1>
            <xm:f>'Opciones Tratamiento'!$B$13:$B$19</xm:f>
          </x14:formula1>
          <xm:sqref>F10:F69</xm:sqref>
        </x14:dataValidation>
        <x14:dataValidation type="list" allowBlank="1" showInputMessage="1" showErrorMessage="1" xr:uid="{00000000-0002-0000-0100-000007000000}">
          <x14:formula1>
            <xm:f>'Opciones Tratamiento'!$E$2:$E$4</xm:f>
          </x14:formula1>
          <xm:sqref>B10:B69</xm:sqref>
        </x14:dataValidation>
        <x14:dataValidation type="list" allowBlank="1" showInputMessage="1" showErrorMessage="1" xr:uid="{00000000-0002-0000-0100-000008000000}">
          <x14:formula1>
            <xm:f>'Opciones Tratamiento'!$B$2:$B$5</xm:f>
          </x14:formula1>
          <xm:sqref>AD10:AD69</xm:sqref>
        </x14:dataValidation>
        <x14:dataValidation type="list" allowBlank="1" showInputMessage="1" showErrorMessage="1" xr:uid="{00000000-0002-0000-01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1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1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1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1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100-00000E000000}">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40"/>
  <sheetViews>
    <sheetView topLeftCell="I1" zoomScale="50" zoomScaleNormal="50" workbookViewId="0">
      <selection activeCell="AL36" sqref="AL36:AM37"/>
    </sheetView>
  </sheetViews>
  <sheetFormatPr baseColWidth="10" defaultRowHeight="15" x14ac:dyDescent="0.25"/>
  <cols>
    <col min="2" max="39" width="5.7109375" customWidth="1"/>
    <col min="41" max="46" width="5.7109375" customWidth="1"/>
  </cols>
  <sheetData>
    <row r="1" spans="1:99"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row>
    <row r="2" spans="1:99" ht="18" customHeight="1" x14ac:dyDescent="0.25">
      <c r="A2" s="97"/>
      <c r="B2" s="235" t="s">
        <v>161</v>
      </c>
      <c r="C2" s="235"/>
      <c r="D2" s="235"/>
      <c r="E2" s="235"/>
      <c r="F2" s="235"/>
      <c r="G2" s="235"/>
      <c r="H2" s="235"/>
      <c r="I2" s="235"/>
      <c r="J2" s="272" t="s">
        <v>2</v>
      </c>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row>
    <row r="3" spans="1:99" ht="18.75" customHeight="1" x14ac:dyDescent="0.25">
      <c r="A3" s="97"/>
      <c r="B3" s="235"/>
      <c r="C3" s="235"/>
      <c r="D3" s="235"/>
      <c r="E3" s="235"/>
      <c r="F3" s="235"/>
      <c r="G3" s="235"/>
      <c r="H3" s="235"/>
      <c r="I3" s="235"/>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row>
    <row r="4" spans="1:99" ht="15" customHeight="1" x14ac:dyDescent="0.25">
      <c r="A4" s="97"/>
      <c r="B4" s="235"/>
      <c r="C4" s="235"/>
      <c r="D4" s="235"/>
      <c r="E4" s="235"/>
      <c r="F4" s="235"/>
      <c r="G4" s="235"/>
      <c r="H4" s="235"/>
      <c r="I4" s="235"/>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row>
    <row r="5" spans="1:99"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row>
    <row r="6" spans="1:99" ht="15" customHeight="1" x14ac:dyDescent="0.25">
      <c r="A6" s="97"/>
      <c r="B6" s="283" t="s">
        <v>4</v>
      </c>
      <c r="C6" s="283"/>
      <c r="D6" s="284"/>
      <c r="E6" s="273" t="s">
        <v>116</v>
      </c>
      <c r="F6" s="274"/>
      <c r="G6" s="274"/>
      <c r="H6" s="274"/>
      <c r="I6" s="275"/>
      <c r="J6" s="269" t="str">
        <f>IF(AND('Mapa final'!$H$10="Muy Alta",'Mapa final'!$L$10="Leve"),CONCATENATE("R",'Mapa final'!$A$10),"")</f>
        <v/>
      </c>
      <c r="K6" s="270"/>
      <c r="L6" s="270" t="str">
        <f>IF(AND('Mapa final'!$H$16="Muy Alta",'Mapa final'!$L$16="Leve"),CONCATENATE("R",'Mapa final'!$A$16),"")</f>
        <v/>
      </c>
      <c r="M6" s="270"/>
      <c r="N6" s="270" t="str">
        <f>IF(AND('Mapa final'!$H$22="Muy Alta",'Mapa final'!$L$22="Leve"),CONCATENATE("R",'Mapa final'!$A$22),"")</f>
        <v/>
      </c>
      <c r="O6" s="271"/>
      <c r="P6" s="269" t="str">
        <f>IF(AND('Mapa final'!$H$10="Muy Alta",'Mapa final'!$L$10="Menor"),CONCATENATE("R",'Mapa final'!$A$10),"")</f>
        <v/>
      </c>
      <c r="Q6" s="270"/>
      <c r="R6" s="270" t="str">
        <f>IF(AND('Mapa final'!$H$16="Muy Alta",'Mapa final'!$L$16="Menor"),CONCATENATE("R",'Mapa final'!$A$16),"")</f>
        <v/>
      </c>
      <c r="S6" s="270"/>
      <c r="T6" s="270" t="str">
        <f>IF(AND('Mapa final'!$H$22="Muy Alta",'Mapa final'!$L$22="Menor"),CONCATENATE("R",'Mapa final'!$A$22),"")</f>
        <v/>
      </c>
      <c r="U6" s="271"/>
      <c r="V6" s="269" t="str">
        <f>IF(AND('Mapa final'!$H$10="Muy Alta",'Mapa final'!$L$10="Moderado"),CONCATENATE("R",'Mapa final'!$A$10),"")</f>
        <v/>
      </c>
      <c r="W6" s="270"/>
      <c r="X6" s="270" t="str">
        <f>IF(AND('Mapa final'!$H$16="Muy Alta",'Mapa final'!$L$16="Moderado"),CONCATENATE("R",'Mapa final'!$A$16),"")</f>
        <v/>
      </c>
      <c r="Y6" s="270"/>
      <c r="Z6" s="270" t="str">
        <f>IF(AND('Mapa final'!$H$22="Muy Alta",'Mapa final'!$L$22="Moderado"),CONCATENATE("R",'Mapa final'!$A$22),"")</f>
        <v/>
      </c>
      <c r="AA6" s="271"/>
      <c r="AB6" s="269" t="str">
        <f>IF(AND('Mapa final'!$H$10="Muy Alta",'Mapa final'!$L$10="Mayor"),CONCATENATE("R",'Mapa final'!$A$10),"")</f>
        <v/>
      </c>
      <c r="AC6" s="270"/>
      <c r="AD6" s="270" t="str">
        <f>IF(AND('Mapa final'!$H$16="Muy Alta",'Mapa final'!$L$16="Mayor"),CONCATENATE("R",'Mapa final'!$A$16),"")</f>
        <v/>
      </c>
      <c r="AE6" s="270"/>
      <c r="AF6" s="270" t="str">
        <f>IF(AND('Mapa final'!$H$22="Muy Alta",'Mapa final'!$L$22="Mayor"),CONCATENATE("R",'Mapa final'!$A$22),"")</f>
        <v/>
      </c>
      <c r="AG6" s="271"/>
      <c r="AH6" s="260" t="str">
        <f>IF(AND('Mapa final'!$H$10="Muy Alta",'Mapa final'!$L$10="Catastrófico"),CONCATENATE("R",'Mapa final'!$A$10),"")</f>
        <v/>
      </c>
      <c r="AI6" s="261"/>
      <c r="AJ6" s="261" t="str">
        <f>IF(AND('Mapa final'!$H$16="Muy Alta",'Mapa final'!$L$16="Catastrófico"),CONCATENATE("R",'Mapa final'!$A$16),"")</f>
        <v/>
      </c>
      <c r="AK6" s="261"/>
      <c r="AL6" s="261" t="str">
        <f>IF(AND('Mapa final'!$H$22="Muy Alta",'Mapa final'!$L$22="Catastrófico"),CONCATENATE("R",'Mapa final'!$A$22),"")</f>
        <v/>
      </c>
      <c r="AM6" s="262"/>
      <c r="AO6" s="285" t="s">
        <v>79</v>
      </c>
      <c r="AP6" s="286"/>
      <c r="AQ6" s="286"/>
      <c r="AR6" s="286"/>
      <c r="AS6" s="286"/>
      <c r="AT6" s="28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row>
    <row r="7" spans="1:99" ht="15" customHeight="1" x14ac:dyDescent="0.25">
      <c r="A7" s="97"/>
      <c r="B7" s="283"/>
      <c r="C7" s="283"/>
      <c r="D7" s="284"/>
      <c r="E7" s="276"/>
      <c r="F7" s="277"/>
      <c r="G7" s="277"/>
      <c r="H7" s="277"/>
      <c r="I7" s="278"/>
      <c r="J7" s="263"/>
      <c r="K7" s="264"/>
      <c r="L7" s="264"/>
      <c r="M7" s="264"/>
      <c r="N7" s="264"/>
      <c r="O7" s="265"/>
      <c r="P7" s="263"/>
      <c r="Q7" s="264"/>
      <c r="R7" s="264"/>
      <c r="S7" s="264"/>
      <c r="T7" s="264"/>
      <c r="U7" s="265"/>
      <c r="V7" s="263"/>
      <c r="W7" s="264"/>
      <c r="X7" s="264"/>
      <c r="Y7" s="264"/>
      <c r="Z7" s="264"/>
      <c r="AA7" s="265"/>
      <c r="AB7" s="263"/>
      <c r="AC7" s="264"/>
      <c r="AD7" s="264"/>
      <c r="AE7" s="264"/>
      <c r="AF7" s="264"/>
      <c r="AG7" s="265"/>
      <c r="AH7" s="254"/>
      <c r="AI7" s="255"/>
      <c r="AJ7" s="255"/>
      <c r="AK7" s="255"/>
      <c r="AL7" s="255"/>
      <c r="AM7" s="256"/>
      <c r="AN7" s="97"/>
      <c r="AO7" s="288"/>
      <c r="AP7" s="289"/>
      <c r="AQ7" s="289"/>
      <c r="AR7" s="289"/>
      <c r="AS7" s="289"/>
      <c r="AT7" s="290"/>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row>
    <row r="8" spans="1:99" ht="15" customHeight="1" x14ac:dyDescent="0.25">
      <c r="A8" s="97"/>
      <c r="B8" s="283"/>
      <c r="C8" s="283"/>
      <c r="D8" s="284"/>
      <c r="E8" s="276"/>
      <c r="F8" s="277"/>
      <c r="G8" s="277"/>
      <c r="H8" s="277"/>
      <c r="I8" s="278"/>
      <c r="J8" s="263" t="str">
        <f>IF(AND('Mapa final'!$H$28="Muy Alta",'Mapa final'!$L$28="Leve"),CONCATENATE("R",'Mapa final'!$A$28),"")</f>
        <v/>
      </c>
      <c r="K8" s="264"/>
      <c r="L8" s="264" t="str">
        <f>IF(AND('Mapa final'!$H$34="Muy Alta",'Mapa final'!$L$34="Leve"),CONCATENATE("R",'Mapa final'!$A$34),"")</f>
        <v/>
      </c>
      <c r="M8" s="264"/>
      <c r="N8" s="264" t="str">
        <f>IF(AND('Mapa final'!$H$40="Muy Alta",'Mapa final'!$L$40="Leve"),CONCATENATE("R",'Mapa final'!$A$40),"")</f>
        <v/>
      </c>
      <c r="O8" s="265"/>
      <c r="P8" s="263" t="str">
        <f>IF(AND('Mapa final'!$H$28="Muy Alta",'Mapa final'!$L$28="Menor"),CONCATENATE("R",'Mapa final'!$A$28),"")</f>
        <v/>
      </c>
      <c r="Q8" s="264"/>
      <c r="R8" s="264" t="str">
        <f>IF(AND('Mapa final'!$H$34="Muy Alta",'Mapa final'!$L$34="Menor"),CONCATENATE("R",'Mapa final'!$A$34),"")</f>
        <v/>
      </c>
      <c r="S8" s="264"/>
      <c r="T8" s="264" t="str">
        <f>IF(AND('Mapa final'!$H$40="Muy Alta",'Mapa final'!$L$40="Menor"),CONCATENATE("R",'Mapa final'!$A$40),"")</f>
        <v/>
      </c>
      <c r="U8" s="265"/>
      <c r="V8" s="263" t="str">
        <f>IF(AND('Mapa final'!$H$28="Muy Alta",'Mapa final'!$L$28="Moderado"),CONCATENATE("R",'Mapa final'!$A$28),"")</f>
        <v/>
      </c>
      <c r="W8" s="264"/>
      <c r="X8" s="264" t="str">
        <f>IF(AND('Mapa final'!$H$34="Muy Alta",'Mapa final'!$L$34="Moderado"),CONCATENATE("R",'Mapa final'!$A$34),"")</f>
        <v/>
      </c>
      <c r="Y8" s="264"/>
      <c r="Z8" s="264" t="str">
        <f>IF(AND('Mapa final'!$H$40="Muy Alta",'Mapa final'!$L$40="Moderado"),CONCATENATE("R",'Mapa final'!$A$40),"")</f>
        <v/>
      </c>
      <c r="AA8" s="265"/>
      <c r="AB8" s="263" t="str">
        <f>IF(AND('Mapa final'!$H$28="Muy Alta",'Mapa final'!$L$28="Mayor"),CONCATENATE("R",'Mapa final'!$A$28),"")</f>
        <v/>
      </c>
      <c r="AC8" s="264"/>
      <c r="AD8" s="264" t="str">
        <f>IF(AND('Mapa final'!$H$34="Muy Alta",'Mapa final'!$L$34="Mayor"),CONCATENATE("R",'Mapa final'!$A$34),"")</f>
        <v/>
      </c>
      <c r="AE8" s="264"/>
      <c r="AF8" s="264" t="str">
        <f>IF(AND('Mapa final'!$H$40="Muy Alta",'Mapa final'!$L$40="Mayor"),CONCATENATE("R",'Mapa final'!$A$40),"")</f>
        <v/>
      </c>
      <c r="AG8" s="265"/>
      <c r="AH8" s="254" t="str">
        <f>IF(AND('Mapa final'!$H$28="Muy Alta",'Mapa final'!$L$28="Catastrófico"),CONCATENATE("R",'Mapa final'!$A$28),"")</f>
        <v/>
      </c>
      <c r="AI8" s="255"/>
      <c r="AJ8" s="255" t="str">
        <f>IF(AND('Mapa final'!$H$34="Muy Alta",'Mapa final'!$L$34="Catastrófico"),CONCATENATE("R",'Mapa final'!$A$34),"")</f>
        <v/>
      </c>
      <c r="AK8" s="255"/>
      <c r="AL8" s="255" t="str">
        <f>IF(AND('Mapa final'!$H$40="Muy Alta",'Mapa final'!$L$40="Catastrófico"),CONCATENATE("R",'Mapa final'!$A$40),"")</f>
        <v/>
      </c>
      <c r="AM8" s="256"/>
      <c r="AN8" s="97"/>
      <c r="AO8" s="288"/>
      <c r="AP8" s="289"/>
      <c r="AQ8" s="289"/>
      <c r="AR8" s="289"/>
      <c r="AS8" s="289"/>
      <c r="AT8" s="290"/>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row>
    <row r="9" spans="1:99" ht="15" customHeight="1" x14ac:dyDescent="0.25">
      <c r="A9" s="97"/>
      <c r="B9" s="283"/>
      <c r="C9" s="283"/>
      <c r="D9" s="284"/>
      <c r="E9" s="276"/>
      <c r="F9" s="277"/>
      <c r="G9" s="277"/>
      <c r="H9" s="277"/>
      <c r="I9" s="278"/>
      <c r="J9" s="263"/>
      <c r="K9" s="264"/>
      <c r="L9" s="264"/>
      <c r="M9" s="264"/>
      <c r="N9" s="264"/>
      <c r="O9" s="265"/>
      <c r="P9" s="263"/>
      <c r="Q9" s="264"/>
      <c r="R9" s="264"/>
      <c r="S9" s="264"/>
      <c r="T9" s="264"/>
      <c r="U9" s="265"/>
      <c r="V9" s="263"/>
      <c r="W9" s="264"/>
      <c r="X9" s="264"/>
      <c r="Y9" s="264"/>
      <c r="Z9" s="264"/>
      <c r="AA9" s="265"/>
      <c r="AB9" s="263"/>
      <c r="AC9" s="264"/>
      <c r="AD9" s="264"/>
      <c r="AE9" s="264"/>
      <c r="AF9" s="264"/>
      <c r="AG9" s="265"/>
      <c r="AH9" s="254"/>
      <c r="AI9" s="255"/>
      <c r="AJ9" s="255"/>
      <c r="AK9" s="255"/>
      <c r="AL9" s="255"/>
      <c r="AM9" s="256"/>
      <c r="AN9" s="97"/>
      <c r="AO9" s="288"/>
      <c r="AP9" s="289"/>
      <c r="AQ9" s="289"/>
      <c r="AR9" s="289"/>
      <c r="AS9" s="289"/>
      <c r="AT9" s="290"/>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row>
    <row r="10" spans="1:99" ht="15" customHeight="1" x14ac:dyDescent="0.25">
      <c r="A10" s="97"/>
      <c r="B10" s="283"/>
      <c r="C10" s="283"/>
      <c r="D10" s="284"/>
      <c r="E10" s="276"/>
      <c r="F10" s="277"/>
      <c r="G10" s="277"/>
      <c r="H10" s="277"/>
      <c r="I10" s="278"/>
      <c r="J10" s="263" t="str">
        <f>IF(AND('Mapa final'!$H$46="Muy Alta",'Mapa final'!$L$46="Leve"),CONCATENATE("R",'Mapa final'!$A$46),"")</f>
        <v/>
      </c>
      <c r="K10" s="264"/>
      <c r="L10" s="264" t="str">
        <f>IF(AND('Mapa final'!$H$52="Muy Alta",'Mapa final'!$L$52="Leve"),CONCATENATE("R",'Mapa final'!$A$52),"")</f>
        <v/>
      </c>
      <c r="M10" s="264"/>
      <c r="N10" s="264" t="str">
        <f>IF(AND('Mapa final'!$H$58="Muy Alta",'Mapa final'!$L$58="Leve"),CONCATENATE("R",'Mapa final'!$A$58),"")</f>
        <v/>
      </c>
      <c r="O10" s="265"/>
      <c r="P10" s="263" t="str">
        <f>IF(AND('Mapa final'!$H$46="Muy Alta",'Mapa final'!$L$46="Menor"),CONCATENATE("R",'Mapa final'!$A$46),"")</f>
        <v/>
      </c>
      <c r="Q10" s="264"/>
      <c r="R10" s="264" t="str">
        <f>IF(AND('Mapa final'!$H$52="Muy Alta",'Mapa final'!$L$52="Menor"),CONCATENATE("R",'Mapa final'!$A$52),"")</f>
        <v/>
      </c>
      <c r="S10" s="264"/>
      <c r="T10" s="264" t="str">
        <f>IF(AND('Mapa final'!$H$58="Muy Alta",'Mapa final'!$L$58="Menor"),CONCATENATE("R",'Mapa final'!$A$58),"")</f>
        <v/>
      </c>
      <c r="U10" s="265"/>
      <c r="V10" s="263" t="str">
        <f>IF(AND('Mapa final'!$H$46="Muy Alta",'Mapa final'!$L$46="Moderado"),CONCATENATE("R",'Mapa final'!$A$46),"")</f>
        <v/>
      </c>
      <c r="W10" s="264"/>
      <c r="X10" s="264" t="str">
        <f>IF(AND('Mapa final'!$H$52="Muy Alta",'Mapa final'!$L$52="Moderado"),CONCATENATE("R",'Mapa final'!$A$52),"")</f>
        <v/>
      </c>
      <c r="Y10" s="264"/>
      <c r="Z10" s="264" t="str">
        <f>IF(AND('Mapa final'!$H$58="Muy Alta",'Mapa final'!$L$58="Moderado"),CONCATENATE("R",'Mapa final'!$A$58),"")</f>
        <v/>
      </c>
      <c r="AA10" s="265"/>
      <c r="AB10" s="263" t="str">
        <f>IF(AND('Mapa final'!$H$46="Muy Alta",'Mapa final'!$L$46="Mayor"),CONCATENATE("R",'Mapa final'!$A$46),"")</f>
        <v/>
      </c>
      <c r="AC10" s="264"/>
      <c r="AD10" s="264" t="str">
        <f>IF(AND('Mapa final'!$H$52="Muy Alta",'Mapa final'!$L$52="Mayor"),CONCATENATE("R",'Mapa final'!$A$52),"")</f>
        <v/>
      </c>
      <c r="AE10" s="264"/>
      <c r="AF10" s="264" t="str">
        <f>IF(AND('Mapa final'!$H$58="Muy Alta",'Mapa final'!$L$58="Mayor"),CONCATENATE("R",'Mapa final'!$A$58),"")</f>
        <v/>
      </c>
      <c r="AG10" s="265"/>
      <c r="AH10" s="254" t="str">
        <f>IF(AND('Mapa final'!$H$46="Muy Alta",'Mapa final'!$L$46="Catastrófico"),CONCATENATE("R",'Mapa final'!$A$46),"")</f>
        <v/>
      </c>
      <c r="AI10" s="255"/>
      <c r="AJ10" s="255" t="str">
        <f>IF(AND('Mapa final'!$H$52="Muy Alta",'Mapa final'!$L$52="Catastrófico"),CONCATENATE("R",'Mapa final'!$A$52),"")</f>
        <v/>
      </c>
      <c r="AK10" s="255"/>
      <c r="AL10" s="255" t="str">
        <f>IF(AND('Mapa final'!$H$58="Muy Alta",'Mapa final'!$L$58="Catastrófico"),CONCATENATE("R",'Mapa final'!$A$58),"")</f>
        <v/>
      </c>
      <c r="AM10" s="256"/>
      <c r="AN10" s="97"/>
      <c r="AO10" s="288"/>
      <c r="AP10" s="289"/>
      <c r="AQ10" s="289"/>
      <c r="AR10" s="289"/>
      <c r="AS10" s="289"/>
      <c r="AT10" s="290"/>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row>
    <row r="11" spans="1:99" ht="15" customHeight="1" x14ac:dyDescent="0.25">
      <c r="A11" s="97"/>
      <c r="B11" s="283"/>
      <c r="C11" s="283"/>
      <c r="D11" s="284"/>
      <c r="E11" s="276"/>
      <c r="F11" s="277"/>
      <c r="G11" s="277"/>
      <c r="H11" s="277"/>
      <c r="I11" s="278"/>
      <c r="J11" s="263"/>
      <c r="K11" s="264"/>
      <c r="L11" s="264"/>
      <c r="M11" s="264"/>
      <c r="N11" s="264"/>
      <c r="O11" s="265"/>
      <c r="P11" s="263"/>
      <c r="Q11" s="264"/>
      <c r="R11" s="264"/>
      <c r="S11" s="264"/>
      <c r="T11" s="264"/>
      <c r="U11" s="265"/>
      <c r="V11" s="263"/>
      <c r="W11" s="264"/>
      <c r="X11" s="264"/>
      <c r="Y11" s="264"/>
      <c r="Z11" s="264"/>
      <c r="AA11" s="265"/>
      <c r="AB11" s="263"/>
      <c r="AC11" s="264"/>
      <c r="AD11" s="264"/>
      <c r="AE11" s="264"/>
      <c r="AF11" s="264"/>
      <c r="AG11" s="265"/>
      <c r="AH11" s="254"/>
      <c r="AI11" s="255"/>
      <c r="AJ11" s="255"/>
      <c r="AK11" s="255"/>
      <c r="AL11" s="255"/>
      <c r="AM11" s="256"/>
      <c r="AN11" s="97"/>
      <c r="AO11" s="288"/>
      <c r="AP11" s="289"/>
      <c r="AQ11" s="289"/>
      <c r="AR11" s="289"/>
      <c r="AS11" s="289"/>
      <c r="AT11" s="290"/>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row>
    <row r="12" spans="1:99" ht="15" customHeight="1" x14ac:dyDescent="0.25">
      <c r="A12" s="97"/>
      <c r="B12" s="283"/>
      <c r="C12" s="283"/>
      <c r="D12" s="284"/>
      <c r="E12" s="276"/>
      <c r="F12" s="277"/>
      <c r="G12" s="277"/>
      <c r="H12" s="277"/>
      <c r="I12" s="278"/>
      <c r="J12" s="263" t="str">
        <f>IF(AND('Mapa final'!$H$64="Muy Alta",'Mapa final'!$L$64="Leve"),CONCATENATE("R",'Mapa final'!$A$64),"")</f>
        <v/>
      </c>
      <c r="K12" s="264"/>
      <c r="L12" s="264" t="str">
        <f>IF(AND('Mapa final'!$H$70="Muy Alta",'Mapa final'!$L$70="Leve"),CONCATENATE("R",'Mapa final'!$A$70),"")</f>
        <v/>
      </c>
      <c r="M12" s="264"/>
      <c r="N12" s="264" t="str">
        <f>IF(AND('Mapa final'!$H$76="Muy Alta",'Mapa final'!$L$76="Leve"),CONCATENATE("R",'Mapa final'!$A$76),"")</f>
        <v/>
      </c>
      <c r="O12" s="265"/>
      <c r="P12" s="263" t="str">
        <f>IF(AND('Mapa final'!$H$64="Muy Alta",'Mapa final'!$L$64="Menor"),CONCATENATE("R",'Mapa final'!$A$64),"")</f>
        <v/>
      </c>
      <c r="Q12" s="264"/>
      <c r="R12" s="264" t="str">
        <f>IF(AND('Mapa final'!$H$70="Muy Alta",'Mapa final'!$L$70="Menor"),CONCATENATE("R",'Mapa final'!$A$70),"")</f>
        <v/>
      </c>
      <c r="S12" s="264"/>
      <c r="T12" s="264" t="str">
        <f>IF(AND('Mapa final'!$H$76="Muy Alta",'Mapa final'!$L$76="Menor"),CONCATENATE("R",'Mapa final'!$A$76),"")</f>
        <v/>
      </c>
      <c r="U12" s="265"/>
      <c r="V12" s="263" t="str">
        <f>IF(AND('Mapa final'!$H$64="Muy Alta",'Mapa final'!$L$64="Moderado"),CONCATENATE("R",'Mapa final'!$A$64),"")</f>
        <v/>
      </c>
      <c r="W12" s="264"/>
      <c r="X12" s="264" t="str">
        <f>IF(AND('Mapa final'!$H$70="Muy Alta",'Mapa final'!$L$70="Moderado"),CONCATENATE("R",'Mapa final'!$A$70),"")</f>
        <v/>
      </c>
      <c r="Y12" s="264"/>
      <c r="Z12" s="264" t="str">
        <f>IF(AND('Mapa final'!$H$76="Muy Alta",'Mapa final'!$L$76="Moderado"),CONCATENATE("R",'Mapa final'!$A$76),"")</f>
        <v/>
      </c>
      <c r="AA12" s="265"/>
      <c r="AB12" s="263" t="str">
        <f>IF(AND('Mapa final'!$H$64="Muy Alta",'Mapa final'!$L$64="Mayor"),CONCATENATE("R",'Mapa final'!$A$64),"")</f>
        <v/>
      </c>
      <c r="AC12" s="264"/>
      <c r="AD12" s="264" t="str">
        <f>IF(AND('Mapa final'!$H$70="Muy Alta",'Mapa final'!$L$70="Mayor"),CONCATENATE("R",'Mapa final'!$A$70),"")</f>
        <v/>
      </c>
      <c r="AE12" s="264"/>
      <c r="AF12" s="264" t="str">
        <f>IF(AND('Mapa final'!$H$76="Muy Alta",'Mapa final'!$L$76="Mayor"),CONCATENATE("R",'Mapa final'!$A$76),"")</f>
        <v/>
      </c>
      <c r="AG12" s="265"/>
      <c r="AH12" s="254" t="str">
        <f>IF(AND('Mapa final'!$H$64="Muy Alta",'Mapa final'!$L$64="Catastrófico"),CONCATENATE("R",'Mapa final'!$A$64),"")</f>
        <v/>
      </c>
      <c r="AI12" s="255"/>
      <c r="AJ12" s="255" t="str">
        <f>IF(AND('Mapa final'!$H$70="Muy Alta",'Mapa final'!$L$70="Catastrófico"),CONCATENATE("R",'Mapa final'!$A$70),"")</f>
        <v/>
      </c>
      <c r="AK12" s="255"/>
      <c r="AL12" s="255" t="str">
        <f>IF(AND('Mapa final'!$H$76="Muy Alta",'Mapa final'!$L$76="Catastrófico"),CONCATENATE("R",'Mapa final'!$A$76),"")</f>
        <v/>
      </c>
      <c r="AM12" s="256"/>
      <c r="AN12" s="97"/>
      <c r="AO12" s="288"/>
      <c r="AP12" s="289"/>
      <c r="AQ12" s="289"/>
      <c r="AR12" s="289"/>
      <c r="AS12" s="289"/>
      <c r="AT12" s="290"/>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row>
    <row r="13" spans="1:99" ht="15.75" customHeight="1" thickBot="1" x14ac:dyDescent="0.3">
      <c r="A13" s="97"/>
      <c r="B13" s="283"/>
      <c r="C13" s="283"/>
      <c r="D13" s="284"/>
      <c r="E13" s="279"/>
      <c r="F13" s="280"/>
      <c r="G13" s="280"/>
      <c r="H13" s="280"/>
      <c r="I13" s="281"/>
      <c r="J13" s="263"/>
      <c r="K13" s="264"/>
      <c r="L13" s="264"/>
      <c r="M13" s="264"/>
      <c r="N13" s="264"/>
      <c r="O13" s="265"/>
      <c r="P13" s="263"/>
      <c r="Q13" s="264"/>
      <c r="R13" s="264"/>
      <c r="S13" s="264"/>
      <c r="T13" s="264"/>
      <c r="U13" s="265"/>
      <c r="V13" s="263"/>
      <c r="W13" s="264"/>
      <c r="X13" s="264"/>
      <c r="Y13" s="264"/>
      <c r="Z13" s="264"/>
      <c r="AA13" s="265"/>
      <c r="AB13" s="263"/>
      <c r="AC13" s="264"/>
      <c r="AD13" s="264"/>
      <c r="AE13" s="264"/>
      <c r="AF13" s="264"/>
      <c r="AG13" s="265"/>
      <c r="AH13" s="257"/>
      <c r="AI13" s="258"/>
      <c r="AJ13" s="258"/>
      <c r="AK13" s="258"/>
      <c r="AL13" s="258"/>
      <c r="AM13" s="259"/>
      <c r="AN13" s="97"/>
      <c r="AO13" s="291"/>
      <c r="AP13" s="292"/>
      <c r="AQ13" s="292"/>
      <c r="AR13" s="292"/>
      <c r="AS13" s="292"/>
      <c r="AT13" s="293"/>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row>
    <row r="14" spans="1:99" ht="15" customHeight="1" x14ac:dyDescent="0.25">
      <c r="A14" s="97"/>
      <c r="B14" s="283"/>
      <c r="C14" s="283"/>
      <c r="D14" s="284"/>
      <c r="E14" s="273" t="s">
        <v>115</v>
      </c>
      <c r="F14" s="274"/>
      <c r="G14" s="274"/>
      <c r="H14" s="274"/>
      <c r="I14" s="274"/>
      <c r="J14" s="251" t="str">
        <f>IF(AND('Mapa final'!$H$10="Alta",'Mapa final'!$L$10="Leve"),CONCATENATE("R",'Mapa final'!$A$10),"")</f>
        <v/>
      </c>
      <c r="K14" s="252"/>
      <c r="L14" s="252" t="str">
        <f>IF(AND('Mapa final'!$H$16="Alta",'Mapa final'!$L$16="Leve"),CONCATENATE("R",'Mapa final'!$A$16),"")</f>
        <v/>
      </c>
      <c r="M14" s="252"/>
      <c r="N14" s="252" t="str">
        <f>IF(AND('Mapa final'!$H$22="Alta",'Mapa final'!$L$22="Leve"),CONCATENATE("R",'Mapa final'!$A$22),"")</f>
        <v/>
      </c>
      <c r="O14" s="253"/>
      <c r="P14" s="251" t="str">
        <f>IF(AND('Mapa final'!$H$10="Alta",'Mapa final'!$L$10="Menor"),CONCATENATE("R",'Mapa final'!$A$10),"")</f>
        <v/>
      </c>
      <c r="Q14" s="252"/>
      <c r="R14" s="252" t="str">
        <f>IF(AND('Mapa final'!$H$16="Alta",'Mapa final'!$L$16="Menor"),CONCATENATE("R",'Mapa final'!$A$16),"")</f>
        <v/>
      </c>
      <c r="S14" s="252"/>
      <c r="T14" s="252" t="str">
        <f>IF(AND('Mapa final'!$H$22="Alta",'Mapa final'!$L$22="Menor"),CONCATENATE("R",'Mapa final'!$A$22),"")</f>
        <v/>
      </c>
      <c r="U14" s="253"/>
      <c r="V14" s="269" t="str">
        <f>IF(AND('Mapa final'!$H$10="Alta",'Mapa final'!$L$10="Moderado"),CONCATENATE("R",'Mapa final'!$A$10),"")</f>
        <v/>
      </c>
      <c r="W14" s="270"/>
      <c r="X14" s="270" t="str">
        <f>IF(AND('Mapa final'!$H$16="Alta",'Mapa final'!$L$16="Moderado"),CONCATENATE("R",'Mapa final'!$A$16),"")</f>
        <v/>
      </c>
      <c r="Y14" s="270"/>
      <c r="Z14" s="270" t="str">
        <f>IF(AND('Mapa final'!$H$22="Alta",'Mapa final'!$L$22="Moderado"),CONCATENATE("R",'Mapa final'!$A$22),"")</f>
        <v/>
      </c>
      <c r="AA14" s="271"/>
      <c r="AB14" s="269" t="str">
        <f>IF(AND('Mapa final'!$H$10="Alta",'Mapa final'!$L$10="Mayor"),CONCATENATE("R",'Mapa final'!$A$10),"")</f>
        <v/>
      </c>
      <c r="AC14" s="270"/>
      <c r="AD14" s="270" t="str">
        <f>IF(AND('Mapa final'!$H$16="Alta",'Mapa final'!$L$16="Mayor"),CONCATENATE("R",'Mapa final'!$A$16),"")</f>
        <v/>
      </c>
      <c r="AE14" s="270"/>
      <c r="AF14" s="270" t="str">
        <f>IF(AND('Mapa final'!$H$22="Alta",'Mapa final'!$L$22="Mayor"),CONCATENATE("R",'Mapa final'!$A$22),"")</f>
        <v/>
      </c>
      <c r="AG14" s="271"/>
      <c r="AH14" s="260" t="str">
        <f>IF(AND('Mapa final'!$H$10="Alta",'Mapa final'!$L$10="Catastrófico"),CONCATENATE("R",'Mapa final'!$A$10),"")</f>
        <v/>
      </c>
      <c r="AI14" s="261"/>
      <c r="AJ14" s="261" t="str">
        <f>IF(AND('Mapa final'!$H$16="Alta",'Mapa final'!$L$16="Catastrófico"),CONCATENATE("R",'Mapa final'!$A$16),"")</f>
        <v/>
      </c>
      <c r="AK14" s="261"/>
      <c r="AL14" s="261" t="str">
        <f>IF(AND('Mapa final'!$H$22="Alta",'Mapa final'!$L$22="Catastrófico"),CONCATENATE("R",'Mapa final'!$A$22),"")</f>
        <v/>
      </c>
      <c r="AM14" s="262"/>
      <c r="AN14" s="97"/>
      <c r="AO14" s="294" t="s">
        <v>80</v>
      </c>
      <c r="AP14" s="295"/>
      <c r="AQ14" s="295"/>
      <c r="AR14" s="295"/>
      <c r="AS14" s="295"/>
      <c r="AT14" s="296"/>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row>
    <row r="15" spans="1:99" ht="15" customHeight="1" x14ac:dyDescent="0.25">
      <c r="A15" s="97"/>
      <c r="B15" s="283"/>
      <c r="C15" s="283"/>
      <c r="D15" s="284"/>
      <c r="E15" s="276"/>
      <c r="F15" s="277"/>
      <c r="G15" s="277"/>
      <c r="H15" s="277"/>
      <c r="I15" s="277"/>
      <c r="J15" s="245"/>
      <c r="K15" s="246"/>
      <c r="L15" s="246"/>
      <c r="M15" s="246"/>
      <c r="N15" s="246"/>
      <c r="O15" s="247"/>
      <c r="P15" s="245"/>
      <c r="Q15" s="246"/>
      <c r="R15" s="246"/>
      <c r="S15" s="246"/>
      <c r="T15" s="246"/>
      <c r="U15" s="247"/>
      <c r="V15" s="263"/>
      <c r="W15" s="264"/>
      <c r="X15" s="264"/>
      <c r="Y15" s="264"/>
      <c r="Z15" s="264"/>
      <c r="AA15" s="265"/>
      <c r="AB15" s="263"/>
      <c r="AC15" s="264"/>
      <c r="AD15" s="264"/>
      <c r="AE15" s="264"/>
      <c r="AF15" s="264"/>
      <c r="AG15" s="265"/>
      <c r="AH15" s="254"/>
      <c r="AI15" s="255"/>
      <c r="AJ15" s="255"/>
      <c r="AK15" s="255"/>
      <c r="AL15" s="255"/>
      <c r="AM15" s="256"/>
      <c r="AN15" s="97"/>
      <c r="AO15" s="297"/>
      <c r="AP15" s="298"/>
      <c r="AQ15" s="298"/>
      <c r="AR15" s="298"/>
      <c r="AS15" s="298"/>
      <c r="AT15" s="299"/>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row>
    <row r="16" spans="1:99" ht="15" customHeight="1" x14ac:dyDescent="0.25">
      <c r="A16" s="97"/>
      <c r="B16" s="283"/>
      <c r="C16" s="283"/>
      <c r="D16" s="284"/>
      <c r="E16" s="276"/>
      <c r="F16" s="277"/>
      <c r="G16" s="277"/>
      <c r="H16" s="277"/>
      <c r="I16" s="277"/>
      <c r="J16" s="245" t="str">
        <f>IF(AND('Mapa final'!$H$28="Alta",'Mapa final'!$L$28="Leve"),CONCATENATE("R",'Mapa final'!$A$28),"")</f>
        <v/>
      </c>
      <c r="K16" s="246"/>
      <c r="L16" s="246" t="str">
        <f>IF(AND('Mapa final'!$H$34="Alta",'Mapa final'!$L$34="Leve"),CONCATENATE("R",'Mapa final'!$A$34),"")</f>
        <v/>
      </c>
      <c r="M16" s="246"/>
      <c r="N16" s="246" t="str">
        <f>IF(AND('Mapa final'!$H$40="Alta",'Mapa final'!$L$40="Leve"),CONCATENATE("R",'Mapa final'!$A$40),"")</f>
        <v/>
      </c>
      <c r="O16" s="247"/>
      <c r="P16" s="245" t="str">
        <f>IF(AND('Mapa final'!$H$28="Alta",'Mapa final'!$L$28="Menor"),CONCATENATE("R",'Mapa final'!$A$28),"")</f>
        <v/>
      </c>
      <c r="Q16" s="246"/>
      <c r="R16" s="246" t="str">
        <f>IF(AND('Mapa final'!$H$34="Alta",'Mapa final'!$L$34="Menor"),CONCATENATE("R",'Mapa final'!$A$34),"")</f>
        <v/>
      </c>
      <c r="S16" s="246"/>
      <c r="T16" s="246" t="str">
        <f>IF(AND('Mapa final'!$H$40="Alta",'Mapa final'!$L$40="Menor"),CONCATENATE("R",'Mapa final'!$A$40),"")</f>
        <v/>
      </c>
      <c r="U16" s="247"/>
      <c r="V16" s="263" t="str">
        <f>IF(AND('Mapa final'!$H$28="Alta",'Mapa final'!$L$28="Moderado"),CONCATENATE("R",'Mapa final'!$A$28),"")</f>
        <v/>
      </c>
      <c r="W16" s="264"/>
      <c r="X16" s="264" t="str">
        <f>IF(AND('Mapa final'!$H$34="Alta",'Mapa final'!$L$34="Moderado"),CONCATENATE("R",'Mapa final'!$A$34),"")</f>
        <v/>
      </c>
      <c r="Y16" s="264"/>
      <c r="Z16" s="264" t="str">
        <f>IF(AND('Mapa final'!$H$40="Alta",'Mapa final'!$L$40="Moderado"),CONCATENATE("R",'Mapa final'!$A$40),"")</f>
        <v/>
      </c>
      <c r="AA16" s="265"/>
      <c r="AB16" s="263" t="str">
        <f>IF(AND('Mapa final'!$H$28="Alta",'Mapa final'!$L$28="Mayor"),CONCATENATE("R",'Mapa final'!$A$28),"")</f>
        <v/>
      </c>
      <c r="AC16" s="264"/>
      <c r="AD16" s="264" t="str">
        <f>IF(AND('Mapa final'!$H$34="Alta",'Mapa final'!$L$34="Mayor"),CONCATENATE("R",'Mapa final'!$A$34),"")</f>
        <v/>
      </c>
      <c r="AE16" s="264"/>
      <c r="AF16" s="264" t="str">
        <f>IF(AND('Mapa final'!$H$40="Alta",'Mapa final'!$L$40="Mayor"),CONCATENATE("R",'Mapa final'!$A$40),"")</f>
        <v/>
      </c>
      <c r="AG16" s="265"/>
      <c r="AH16" s="254" t="str">
        <f>IF(AND('Mapa final'!$H$28="Alta",'Mapa final'!$L$28="Catastrófico"),CONCATENATE("R",'Mapa final'!$A$28),"")</f>
        <v/>
      </c>
      <c r="AI16" s="255"/>
      <c r="AJ16" s="255" t="str">
        <f>IF(AND('Mapa final'!$H$34="Alta",'Mapa final'!$L$34="Catastrófico"),CONCATENATE("R",'Mapa final'!$A$34),"")</f>
        <v/>
      </c>
      <c r="AK16" s="255"/>
      <c r="AL16" s="255" t="str">
        <f>IF(AND('Mapa final'!$H$40="Alta",'Mapa final'!$L$40="Catastrófico"),CONCATENATE("R",'Mapa final'!$A$40),"")</f>
        <v/>
      </c>
      <c r="AM16" s="256"/>
      <c r="AN16" s="97"/>
      <c r="AO16" s="297"/>
      <c r="AP16" s="298"/>
      <c r="AQ16" s="298"/>
      <c r="AR16" s="298"/>
      <c r="AS16" s="298"/>
      <c r="AT16" s="299"/>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c r="BY16" s="97"/>
      <c r="BZ16" s="97"/>
      <c r="CA16" s="97"/>
      <c r="CB16" s="97"/>
    </row>
    <row r="17" spans="1:80" ht="15" customHeight="1" x14ac:dyDescent="0.25">
      <c r="A17" s="97"/>
      <c r="B17" s="283"/>
      <c r="C17" s="283"/>
      <c r="D17" s="284"/>
      <c r="E17" s="276"/>
      <c r="F17" s="277"/>
      <c r="G17" s="277"/>
      <c r="H17" s="277"/>
      <c r="I17" s="277"/>
      <c r="J17" s="245"/>
      <c r="K17" s="246"/>
      <c r="L17" s="246"/>
      <c r="M17" s="246"/>
      <c r="N17" s="246"/>
      <c r="O17" s="247"/>
      <c r="P17" s="245"/>
      <c r="Q17" s="246"/>
      <c r="R17" s="246"/>
      <c r="S17" s="246"/>
      <c r="T17" s="246"/>
      <c r="U17" s="247"/>
      <c r="V17" s="263"/>
      <c r="W17" s="264"/>
      <c r="X17" s="264"/>
      <c r="Y17" s="264"/>
      <c r="Z17" s="264"/>
      <c r="AA17" s="265"/>
      <c r="AB17" s="263"/>
      <c r="AC17" s="264"/>
      <c r="AD17" s="264"/>
      <c r="AE17" s="264"/>
      <c r="AF17" s="264"/>
      <c r="AG17" s="265"/>
      <c r="AH17" s="254"/>
      <c r="AI17" s="255"/>
      <c r="AJ17" s="255"/>
      <c r="AK17" s="255"/>
      <c r="AL17" s="255"/>
      <c r="AM17" s="256"/>
      <c r="AN17" s="97"/>
      <c r="AO17" s="297"/>
      <c r="AP17" s="298"/>
      <c r="AQ17" s="298"/>
      <c r="AR17" s="298"/>
      <c r="AS17" s="298"/>
      <c r="AT17" s="299"/>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row>
    <row r="18" spans="1:80" ht="15" customHeight="1" x14ac:dyDescent="0.25">
      <c r="A18" s="97"/>
      <c r="B18" s="283"/>
      <c r="C18" s="283"/>
      <c r="D18" s="284"/>
      <c r="E18" s="276"/>
      <c r="F18" s="277"/>
      <c r="G18" s="277"/>
      <c r="H18" s="277"/>
      <c r="I18" s="277"/>
      <c r="J18" s="245" t="str">
        <f>IF(AND('Mapa final'!$H$46="Alta",'Mapa final'!$L$46="Leve"),CONCATENATE("R",'Mapa final'!$A$46),"")</f>
        <v/>
      </c>
      <c r="K18" s="246"/>
      <c r="L18" s="246" t="str">
        <f>IF(AND('Mapa final'!$H$52="Alta",'Mapa final'!$L$52="Leve"),CONCATENATE("R",'Mapa final'!$A$52),"")</f>
        <v/>
      </c>
      <c r="M18" s="246"/>
      <c r="N18" s="246" t="str">
        <f>IF(AND('Mapa final'!$H$58="Alta",'Mapa final'!$L$58="Leve"),CONCATENATE("R",'Mapa final'!$A$58),"")</f>
        <v/>
      </c>
      <c r="O18" s="247"/>
      <c r="P18" s="245" t="str">
        <f>IF(AND('Mapa final'!$H$46="Alta",'Mapa final'!$L$46="Menor"),CONCATENATE("R",'Mapa final'!$A$46),"")</f>
        <v/>
      </c>
      <c r="Q18" s="246"/>
      <c r="R18" s="246" t="str">
        <f>IF(AND('Mapa final'!$H$52="Alta",'Mapa final'!$L$52="Menor"),CONCATENATE("R",'Mapa final'!$A$52),"")</f>
        <v/>
      </c>
      <c r="S18" s="246"/>
      <c r="T18" s="246" t="str">
        <f>IF(AND('Mapa final'!$H$58="Alta",'Mapa final'!$L$58="Menor"),CONCATENATE("R",'Mapa final'!$A$58),"")</f>
        <v/>
      </c>
      <c r="U18" s="247"/>
      <c r="V18" s="263" t="str">
        <f>IF(AND('Mapa final'!$H$46="Alta",'Mapa final'!$L$46="Moderado"),CONCATENATE("R",'Mapa final'!$A$46),"")</f>
        <v/>
      </c>
      <c r="W18" s="264"/>
      <c r="X18" s="264" t="str">
        <f>IF(AND('Mapa final'!$H$52="Alta",'Mapa final'!$L$52="Moderado"),CONCATENATE("R",'Mapa final'!$A$52),"")</f>
        <v/>
      </c>
      <c r="Y18" s="264"/>
      <c r="Z18" s="264" t="str">
        <f>IF(AND('Mapa final'!$H$58="Alta",'Mapa final'!$L$58="Moderado"),CONCATENATE("R",'Mapa final'!$A$58),"")</f>
        <v/>
      </c>
      <c r="AA18" s="265"/>
      <c r="AB18" s="263" t="str">
        <f>IF(AND('Mapa final'!$H$46="Alta",'Mapa final'!$L$46="Mayor"),CONCATENATE("R",'Mapa final'!$A$46),"")</f>
        <v/>
      </c>
      <c r="AC18" s="264"/>
      <c r="AD18" s="264" t="str">
        <f>IF(AND('Mapa final'!$H$52="Alta",'Mapa final'!$L$52="Mayor"),CONCATENATE("R",'Mapa final'!$A$52),"")</f>
        <v/>
      </c>
      <c r="AE18" s="264"/>
      <c r="AF18" s="264" t="str">
        <f>IF(AND('Mapa final'!$H$58="Alta",'Mapa final'!$L$58="Mayor"),CONCATENATE("R",'Mapa final'!$A$58),"")</f>
        <v/>
      </c>
      <c r="AG18" s="265"/>
      <c r="AH18" s="254" t="str">
        <f>IF(AND('Mapa final'!$H$46="Alta",'Mapa final'!$L$46="Catastrófico"),CONCATENATE("R",'Mapa final'!$A$46),"")</f>
        <v/>
      </c>
      <c r="AI18" s="255"/>
      <c r="AJ18" s="255" t="str">
        <f>IF(AND('Mapa final'!$H$52="Alta",'Mapa final'!$L$52="Catastrófico"),CONCATENATE("R",'Mapa final'!$A$52),"")</f>
        <v/>
      </c>
      <c r="AK18" s="255"/>
      <c r="AL18" s="255" t="str">
        <f>IF(AND('Mapa final'!$H$58="Alta",'Mapa final'!$L$58="Catastrófico"),CONCATENATE("R",'Mapa final'!$A$58),"")</f>
        <v/>
      </c>
      <c r="AM18" s="256"/>
      <c r="AN18" s="97"/>
      <c r="AO18" s="297"/>
      <c r="AP18" s="298"/>
      <c r="AQ18" s="298"/>
      <c r="AR18" s="298"/>
      <c r="AS18" s="298"/>
      <c r="AT18" s="299"/>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c r="BY18" s="97"/>
      <c r="BZ18" s="97"/>
      <c r="CA18" s="97"/>
      <c r="CB18" s="97"/>
    </row>
    <row r="19" spans="1:80" ht="15" customHeight="1" x14ac:dyDescent="0.25">
      <c r="A19" s="97"/>
      <c r="B19" s="283"/>
      <c r="C19" s="283"/>
      <c r="D19" s="284"/>
      <c r="E19" s="276"/>
      <c r="F19" s="277"/>
      <c r="G19" s="277"/>
      <c r="H19" s="277"/>
      <c r="I19" s="277"/>
      <c r="J19" s="245"/>
      <c r="K19" s="246"/>
      <c r="L19" s="246"/>
      <c r="M19" s="246"/>
      <c r="N19" s="246"/>
      <c r="O19" s="247"/>
      <c r="P19" s="245"/>
      <c r="Q19" s="246"/>
      <c r="R19" s="246"/>
      <c r="S19" s="246"/>
      <c r="T19" s="246"/>
      <c r="U19" s="247"/>
      <c r="V19" s="263"/>
      <c r="W19" s="264"/>
      <c r="X19" s="264"/>
      <c r="Y19" s="264"/>
      <c r="Z19" s="264"/>
      <c r="AA19" s="265"/>
      <c r="AB19" s="263"/>
      <c r="AC19" s="264"/>
      <c r="AD19" s="264"/>
      <c r="AE19" s="264"/>
      <c r="AF19" s="264"/>
      <c r="AG19" s="265"/>
      <c r="AH19" s="254"/>
      <c r="AI19" s="255"/>
      <c r="AJ19" s="255"/>
      <c r="AK19" s="255"/>
      <c r="AL19" s="255"/>
      <c r="AM19" s="256"/>
      <c r="AN19" s="97"/>
      <c r="AO19" s="297"/>
      <c r="AP19" s="298"/>
      <c r="AQ19" s="298"/>
      <c r="AR19" s="298"/>
      <c r="AS19" s="298"/>
      <c r="AT19" s="299"/>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row>
    <row r="20" spans="1:80" ht="15" customHeight="1" x14ac:dyDescent="0.25">
      <c r="A20" s="97"/>
      <c r="B20" s="283"/>
      <c r="C20" s="283"/>
      <c r="D20" s="284"/>
      <c r="E20" s="276"/>
      <c r="F20" s="277"/>
      <c r="G20" s="277"/>
      <c r="H20" s="277"/>
      <c r="I20" s="277"/>
      <c r="J20" s="245" t="str">
        <f>IF(AND('Mapa final'!$H$64="Alta",'Mapa final'!$L$64="Leve"),CONCATENATE("R",'Mapa final'!$A$64),"")</f>
        <v/>
      </c>
      <c r="K20" s="246"/>
      <c r="L20" s="246" t="str">
        <f>IF(AND('Mapa final'!$H$70="Alta",'Mapa final'!$L$70="Leve"),CONCATENATE("R",'Mapa final'!$A$70),"")</f>
        <v/>
      </c>
      <c r="M20" s="246"/>
      <c r="N20" s="246" t="str">
        <f>IF(AND('Mapa final'!$H$76="Alta",'Mapa final'!$L$76="Leve"),CONCATENATE("R",'Mapa final'!$A$76),"")</f>
        <v/>
      </c>
      <c r="O20" s="247"/>
      <c r="P20" s="245" t="str">
        <f>IF(AND('Mapa final'!$H$64="Alta",'Mapa final'!$L$64="Menor"),CONCATENATE("R",'Mapa final'!$A$64),"")</f>
        <v/>
      </c>
      <c r="Q20" s="246"/>
      <c r="R20" s="246" t="str">
        <f>IF(AND('Mapa final'!$H$70="Alta",'Mapa final'!$L$70="Menor"),CONCATENATE("R",'Mapa final'!$A$70),"")</f>
        <v/>
      </c>
      <c r="S20" s="246"/>
      <c r="T20" s="246" t="str">
        <f>IF(AND('Mapa final'!$H$76="Alta",'Mapa final'!$L$76="Menor"),CONCATENATE("R",'Mapa final'!$A$76),"")</f>
        <v/>
      </c>
      <c r="U20" s="247"/>
      <c r="V20" s="263" t="str">
        <f>IF(AND('Mapa final'!$H$64="Alta",'Mapa final'!$L$64="Moderado"),CONCATENATE("R",'Mapa final'!$A$64),"")</f>
        <v/>
      </c>
      <c r="W20" s="264"/>
      <c r="X20" s="264" t="str">
        <f>IF(AND('Mapa final'!$H$70="Alta",'Mapa final'!$L$70="Moderado"),CONCATENATE("R",'Mapa final'!$A$70),"")</f>
        <v/>
      </c>
      <c r="Y20" s="264"/>
      <c r="Z20" s="264" t="str">
        <f>IF(AND('Mapa final'!$H$76="Alta",'Mapa final'!$L$76="Moderado"),CONCATENATE("R",'Mapa final'!$A$76),"")</f>
        <v/>
      </c>
      <c r="AA20" s="265"/>
      <c r="AB20" s="263" t="str">
        <f>IF(AND('Mapa final'!$H$64="Alta",'Mapa final'!$L$64="Mayor"),CONCATENATE("R",'Mapa final'!$A$64),"")</f>
        <v/>
      </c>
      <c r="AC20" s="264"/>
      <c r="AD20" s="264" t="str">
        <f>IF(AND('Mapa final'!$H$70="Alta",'Mapa final'!$L$70="Mayor"),CONCATENATE("R",'Mapa final'!$A$70),"")</f>
        <v/>
      </c>
      <c r="AE20" s="264"/>
      <c r="AF20" s="264" t="str">
        <f>IF(AND('Mapa final'!$H$76="Alta",'Mapa final'!$L$76="Mayor"),CONCATENATE("R",'Mapa final'!$A$76),"")</f>
        <v/>
      </c>
      <c r="AG20" s="265"/>
      <c r="AH20" s="254" t="str">
        <f>IF(AND('Mapa final'!$H$64="Alta",'Mapa final'!$L$64="Catastrófico"),CONCATENATE("R",'Mapa final'!$A$64),"")</f>
        <v/>
      </c>
      <c r="AI20" s="255"/>
      <c r="AJ20" s="255" t="str">
        <f>IF(AND('Mapa final'!$H$70="Alta",'Mapa final'!$L$70="Catastrófico"),CONCATENATE("R",'Mapa final'!$A$70),"")</f>
        <v/>
      </c>
      <c r="AK20" s="255"/>
      <c r="AL20" s="255" t="str">
        <f>IF(AND('Mapa final'!$H$76="Alta",'Mapa final'!$L$76="Catastrófico"),CONCATENATE("R",'Mapa final'!$A$76),"")</f>
        <v/>
      </c>
      <c r="AM20" s="256"/>
      <c r="AN20" s="97"/>
      <c r="AO20" s="297"/>
      <c r="AP20" s="298"/>
      <c r="AQ20" s="298"/>
      <c r="AR20" s="298"/>
      <c r="AS20" s="298"/>
      <c r="AT20" s="299"/>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row>
    <row r="21" spans="1:80" ht="15.75" customHeight="1" thickBot="1" x14ac:dyDescent="0.3">
      <c r="A21" s="97"/>
      <c r="B21" s="283"/>
      <c r="C21" s="283"/>
      <c r="D21" s="284"/>
      <c r="E21" s="279"/>
      <c r="F21" s="280"/>
      <c r="G21" s="280"/>
      <c r="H21" s="280"/>
      <c r="I21" s="280"/>
      <c r="J21" s="248"/>
      <c r="K21" s="249"/>
      <c r="L21" s="249"/>
      <c r="M21" s="249"/>
      <c r="N21" s="249"/>
      <c r="O21" s="250"/>
      <c r="P21" s="248"/>
      <c r="Q21" s="249"/>
      <c r="R21" s="249"/>
      <c r="S21" s="249"/>
      <c r="T21" s="249"/>
      <c r="U21" s="250"/>
      <c r="V21" s="266"/>
      <c r="W21" s="267"/>
      <c r="X21" s="267"/>
      <c r="Y21" s="267"/>
      <c r="Z21" s="267"/>
      <c r="AA21" s="268"/>
      <c r="AB21" s="266"/>
      <c r="AC21" s="267"/>
      <c r="AD21" s="267"/>
      <c r="AE21" s="267"/>
      <c r="AF21" s="267"/>
      <c r="AG21" s="268"/>
      <c r="AH21" s="257"/>
      <c r="AI21" s="258"/>
      <c r="AJ21" s="258"/>
      <c r="AK21" s="258"/>
      <c r="AL21" s="258"/>
      <c r="AM21" s="259"/>
      <c r="AN21" s="97"/>
      <c r="AO21" s="300"/>
      <c r="AP21" s="301"/>
      <c r="AQ21" s="301"/>
      <c r="AR21" s="301"/>
      <c r="AS21" s="301"/>
      <c r="AT21" s="302"/>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row>
    <row r="22" spans="1:80" x14ac:dyDescent="0.25">
      <c r="A22" s="97"/>
      <c r="B22" s="283"/>
      <c r="C22" s="283"/>
      <c r="D22" s="284"/>
      <c r="E22" s="273" t="s">
        <v>117</v>
      </c>
      <c r="F22" s="274"/>
      <c r="G22" s="274"/>
      <c r="H22" s="274"/>
      <c r="I22" s="275"/>
      <c r="J22" s="251" t="str">
        <f>IF(AND('Mapa final'!$H$10="Media",'Mapa final'!$L$10="Leve"),CONCATENATE("R",'Mapa final'!$A$10),"")</f>
        <v/>
      </c>
      <c r="K22" s="252"/>
      <c r="L22" s="252" t="str">
        <f>IF(AND('Mapa final'!$H$16="Media",'Mapa final'!$L$16="Leve"),CONCATENATE("R",'Mapa final'!$A$16),"")</f>
        <v/>
      </c>
      <c r="M22" s="252"/>
      <c r="N22" s="252" t="str">
        <f>IF(AND('Mapa final'!$H$22="Media",'Mapa final'!$L$22="Leve"),CONCATENATE("R",'Mapa final'!$A$22),"")</f>
        <v/>
      </c>
      <c r="O22" s="253"/>
      <c r="P22" s="251" t="str">
        <f>IF(AND('Mapa final'!$H$10="Media",'Mapa final'!$L$10="Menor"),CONCATENATE("R",'Mapa final'!$A$10),"")</f>
        <v/>
      </c>
      <c r="Q22" s="252"/>
      <c r="R22" s="252" t="str">
        <f>IF(AND('Mapa final'!$H$16="Media",'Mapa final'!$L$16="Menor"),CONCATENATE("R",'Mapa final'!$A$16),"")</f>
        <v/>
      </c>
      <c r="S22" s="252"/>
      <c r="T22" s="252" t="str">
        <f>IF(AND('Mapa final'!$H$22="Media",'Mapa final'!$L$22="Menor"),CONCATENATE("R",'Mapa final'!$A$22),"")</f>
        <v/>
      </c>
      <c r="U22" s="253"/>
      <c r="V22" s="251" t="str">
        <f>IF(AND('Mapa final'!$H$10="Media",'Mapa final'!$L$10="Moderado"),CONCATENATE("R",'Mapa final'!$A$10),"")</f>
        <v>R1</v>
      </c>
      <c r="W22" s="252"/>
      <c r="X22" s="252" t="str">
        <f>IF(AND('Mapa final'!$H$16="Media",'Mapa final'!$L$16="Moderado"),CONCATENATE("R",'Mapa final'!$A$16),"")</f>
        <v>R2</v>
      </c>
      <c r="Y22" s="252"/>
      <c r="Z22" s="252" t="str">
        <f>IF(AND('Mapa final'!$H$22="Media",'Mapa final'!$L$22="Moderado"),CONCATENATE("R",'Mapa final'!$A$22),"")</f>
        <v>R3</v>
      </c>
      <c r="AA22" s="253"/>
      <c r="AB22" s="269" t="str">
        <f>IF(AND('Mapa final'!$H$10="Media",'Mapa final'!$L$10="Mayor"),CONCATENATE("R",'Mapa final'!$A$10),"")</f>
        <v/>
      </c>
      <c r="AC22" s="270"/>
      <c r="AD22" s="270" t="str">
        <f>IF(AND('Mapa final'!$H$16="Media",'Mapa final'!$L$16="Mayor"),CONCATENATE("R",'Mapa final'!$A$16),"")</f>
        <v/>
      </c>
      <c r="AE22" s="270"/>
      <c r="AF22" s="270" t="str">
        <f>IF(AND('Mapa final'!$H$22="Media",'Mapa final'!$L$22="Mayor"),CONCATENATE("R",'Mapa final'!$A$22),"")</f>
        <v/>
      </c>
      <c r="AG22" s="271"/>
      <c r="AH22" s="260" t="str">
        <f>IF(AND('Mapa final'!$H$10="Media",'Mapa final'!$L$10="Catastrófico"),CONCATENATE("R",'Mapa final'!$A$10),"")</f>
        <v/>
      </c>
      <c r="AI22" s="261"/>
      <c r="AJ22" s="261" t="str">
        <f>IF(AND('Mapa final'!$H$16="Media",'Mapa final'!$L$16="Catastrófico"),CONCATENATE("R",'Mapa final'!$A$16),"")</f>
        <v/>
      </c>
      <c r="AK22" s="261"/>
      <c r="AL22" s="261" t="str">
        <f>IF(AND('Mapa final'!$H$22="Media",'Mapa final'!$L$22="Catastrófico"),CONCATENATE("R",'Mapa final'!$A$22),"")</f>
        <v/>
      </c>
      <c r="AM22" s="262"/>
      <c r="AN22" s="97"/>
      <c r="AO22" s="303" t="s">
        <v>81</v>
      </c>
      <c r="AP22" s="304"/>
      <c r="AQ22" s="304"/>
      <c r="AR22" s="304"/>
      <c r="AS22" s="304"/>
      <c r="AT22" s="305"/>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row>
    <row r="23" spans="1:80" x14ac:dyDescent="0.25">
      <c r="A23" s="97"/>
      <c r="B23" s="283"/>
      <c r="C23" s="283"/>
      <c r="D23" s="284"/>
      <c r="E23" s="276"/>
      <c r="F23" s="277"/>
      <c r="G23" s="277"/>
      <c r="H23" s="277"/>
      <c r="I23" s="278"/>
      <c r="J23" s="245"/>
      <c r="K23" s="246"/>
      <c r="L23" s="246"/>
      <c r="M23" s="246"/>
      <c r="N23" s="246"/>
      <c r="O23" s="247"/>
      <c r="P23" s="245"/>
      <c r="Q23" s="246"/>
      <c r="R23" s="246"/>
      <c r="S23" s="246"/>
      <c r="T23" s="246"/>
      <c r="U23" s="247"/>
      <c r="V23" s="245"/>
      <c r="W23" s="246"/>
      <c r="X23" s="246"/>
      <c r="Y23" s="246"/>
      <c r="Z23" s="246"/>
      <c r="AA23" s="247"/>
      <c r="AB23" s="263"/>
      <c r="AC23" s="264"/>
      <c r="AD23" s="264"/>
      <c r="AE23" s="264"/>
      <c r="AF23" s="264"/>
      <c r="AG23" s="265"/>
      <c r="AH23" s="254"/>
      <c r="AI23" s="255"/>
      <c r="AJ23" s="255"/>
      <c r="AK23" s="255"/>
      <c r="AL23" s="255"/>
      <c r="AM23" s="256"/>
      <c r="AN23" s="97"/>
      <c r="AO23" s="306"/>
      <c r="AP23" s="307"/>
      <c r="AQ23" s="307"/>
      <c r="AR23" s="307"/>
      <c r="AS23" s="307"/>
      <c r="AT23" s="308"/>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row>
    <row r="24" spans="1:80" x14ac:dyDescent="0.25">
      <c r="A24" s="97"/>
      <c r="B24" s="283"/>
      <c r="C24" s="283"/>
      <c r="D24" s="284"/>
      <c r="E24" s="276"/>
      <c r="F24" s="277"/>
      <c r="G24" s="277"/>
      <c r="H24" s="277"/>
      <c r="I24" s="278"/>
      <c r="J24" s="245" t="str">
        <f>IF(AND('Mapa final'!$H$28="Media",'Mapa final'!$L$28="Leve"),CONCATENATE("R",'Mapa final'!$A$28),"")</f>
        <v/>
      </c>
      <c r="K24" s="246"/>
      <c r="L24" s="246" t="str">
        <f>IF(AND('Mapa final'!$H$34="Media",'Mapa final'!$L$34="Leve"),CONCATENATE("R",'Mapa final'!$A$34),"")</f>
        <v/>
      </c>
      <c r="M24" s="246"/>
      <c r="N24" s="246" t="str">
        <f>IF(AND('Mapa final'!$H$40="Media",'Mapa final'!$L$40="Leve"),CONCATENATE("R",'Mapa final'!$A$40),"")</f>
        <v/>
      </c>
      <c r="O24" s="247"/>
      <c r="P24" s="245" t="str">
        <f>IF(AND('Mapa final'!$H$28="Media",'Mapa final'!$L$28="Menor"),CONCATENATE("R",'Mapa final'!$A$28),"")</f>
        <v/>
      </c>
      <c r="Q24" s="246"/>
      <c r="R24" s="246" t="str">
        <f>IF(AND('Mapa final'!$H$34="Media",'Mapa final'!$L$34="Menor"),CONCATENATE("R",'Mapa final'!$A$34),"")</f>
        <v/>
      </c>
      <c r="S24" s="246"/>
      <c r="T24" s="246" t="str">
        <f>IF(AND('Mapa final'!$H$40="Media",'Mapa final'!$L$40="Menor"),CONCATENATE("R",'Mapa final'!$A$40),"")</f>
        <v/>
      </c>
      <c r="U24" s="247"/>
      <c r="V24" s="245" t="str">
        <f>IF(AND('Mapa final'!$H$28="Media",'Mapa final'!$L$28="Moderado"),CONCATENATE("R",'Mapa final'!$A$28),"")</f>
        <v>R4</v>
      </c>
      <c r="W24" s="246"/>
      <c r="X24" s="246" t="str">
        <f>IF(AND('Mapa final'!$H$34="Media",'Mapa final'!$L$34="Moderado"),CONCATENATE("R",'Mapa final'!$A$34),"")</f>
        <v>R5</v>
      </c>
      <c r="Y24" s="246"/>
      <c r="Z24" s="246" t="str">
        <f>IF(AND('Mapa final'!$H$40="Media",'Mapa final'!$L$40="Moderado"),CONCATENATE("R",'Mapa final'!$A$40),"")</f>
        <v/>
      </c>
      <c r="AA24" s="247"/>
      <c r="AB24" s="263" t="str">
        <f>IF(AND('Mapa final'!$H$28="Media",'Mapa final'!$L$28="Mayor"),CONCATENATE("R",'Mapa final'!$A$28),"")</f>
        <v/>
      </c>
      <c r="AC24" s="264"/>
      <c r="AD24" s="264" t="str">
        <f>IF(AND('Mapa final'!$H$34="Media",'Mapa final'!$L$34="Mayor"),CONCATENATE("R",'Mapa final'!$A$34),"")</f>
        <v/>
      </c>
      <c r="AE24" s="264"/>
      <c r="AF24" s="264" t="str">
        <f>IF(AND('Mapa final'!$H$40="Media",'Mapa final'!$L$40="Mayor"),CONCATENATE("R",'Mapa final'!$A$40),"")</f>
        <v/>
      </c>
      <c r="AG24" s="265"/>
      <c r="AH24" s="254" t="str">
        <f>IF(AND('Mapa final'!$H$28="Media",'Mapa final'!$L$28="Catastrófico"),CONCATENATE("R",'Mapa final'!$A$28),"")</f>
        <v/>
      </c>
      <c r="AI24" s="255"/>
      <c r="AJ24" s="255" t="str">
        <f>IF(AND('Mapa final'!$H$34="Media",'Mapa final'!$L$34="Catastrófico"),CONCATENATE("R",'Mapa final'!$A$34),"")</f>
        <v/>
      </c>
      <c r="AK24" s="255"/>
      <c r="AL24" s="255" t="str">
        <f>IF(AND('Mapa final'!$H$40="Media",'Mapa final'!$L$40="Catastrófico"),CONCATENATE("R",'Mapa final'!$A$40),"")</f>
        <v/>
      </c>
      <c r="AM24" s="256"/>
      <c r="AN24" s="97"/>
      <c r="AO24" s="306"/>
      <c r="AP24" s="307"/>
      <c r="AQ24" s="307"/>
      <c r="AR24" s="307"/>
      <c r="AS24" s="307"/>
      <c r="AT24" s="308"/>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row>
    <row r="25" spans="1:80" x14ac:dyDescent="0.25">
      <c r="A25" s="97"/>
      <c r="B25" s="283"/>
      <c r="C25" s="283"/>
      <c r="D25" s="284"/>
      <c r="E25" s="276"/>
      <c r="F25" s="277"/>
      <c r="G25" s="277"/>
      <c r="H25" s="277"/>
      <c r="I25" s="278"/>
      <c r="J25" s="245"/>
      <c r="K25" s="246"/>
      <c r="L25" s="246"/>
      <c r="M25" s="246"/>
      <c r="N25" s="246"/>
      <c r="O25" s="247"/>
      <c r="P25" s="245"/>
      <c r="Q25" s="246"/>
      <c r="R25" s="246"/>
      <c r="S25" s="246"/>
      <c r="T25" s="246"/>
      <c r="U25" s="247"/>
      <c r="V25" s="245"/>
      <c r="W25" s="246"/>
      <c r="X25" s="246"/>
      <c r="Y25" s="246"/>
      <c r="Z25" s="246"/>
      <c r="AA25" s="247"/>
      <c r="AB25" s="263"/>
      <c r="AC25" s="264"/>
      <c r="AD25" s="264"/>
      <c r="AE25" s="264"/>
      <c r="AF25" s="264"/>
      <c r="AG25" s="265"/>
      <c r="AH25" s="254"/>
      <c r="AI25" s="255"/>
      <c r="AJ25" s="255"/>
      <c r="AK25" s="255"/>
      <c r="AL25" s="255"/>
      <c r="AM25" s="256"/>
      <c r="AN25" s="97"/>
      <c r="AO25" s="306"/>
      <c r="AP25" s="307"/>
      <c r="AQ25" s="307"/>
      <c r="AR25" s="307"/>
      <c r="AS25" s="307"/>
      <c r="AT25" s="308"/>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row>
    <row r="26" spans="1:80" x14ac:dyDescent="0.25">
      <c r="A26" s="97"/>
      <c r="B26" s="283"/>
      <c r="C26" s="283"/>
      <c r="D26" s="284"/>
      <c r="E26" s="276"/>
      <c r="F26" s="277"/>
      <c r="G26" s="277"/>
      <c r="H26" s="277"/>
      <c r="I26" s="278"/>
      <c r="J26" s="245" t="str">
        <f>IF(AND('Mapa final'!$H$46="Media",'Mapa final'!$L$46="Leve"),CONCATENATE("R",'Mapa final'!$A$46),"")</f>
        <v/>
      </c>
      <c r="K26" s="246"/>
      <c r="L26" s="246" t="str">
        <f>IF(AND('Mapa final'!$H$52="Media",'Mapa final'!$L$52="Leve"),CONCATENATE("R",'Mapa final'!$A$52),"")</f>
        <v/>
      </c>
      <c r="M26" s="246"/>
      <c r="N26" s="246" t="str">
        <f>IF(AND('Mapa final'!$H$58="Media",'Mapa final'!$L$58="Leve"),CONCATENATE("R",'Mapa final'!$A$58),"")</f>
        <v/>
      </c>
      <c r="O26" s="247"/>
      <c r="P26" s="245" t="str">
        <f>IF(AND('Mapa final'!$H$46="Media",'Mapa final'!$L$46="Menor"),CONCATENATE("R",'Mapa final'!$A$46),"")</f>
        <v/>
      </c>
      <c r="Q26" s="246"/>
      <c r="R26" s="246" t="str">
        <f>IF(AND('Mapa final'!$H$52="Media",'Mapa final'!$L$52="Menor"),CONCATENATE("R",'Mapa final'!$A$52),"")</f>
        <v/>
      </c>
      <c r="S26" s="246"/>
      <c r="T26" s="246" t="str">
        <f>IF(AND('Mapa final'!$H$58="Media",'Mapa final'!$L$58="Menor"),CONCATENATE("R",'Mapa final'!$A$58),"")</f>
        <v/>
      </c>
      <c r="U26" s="247"/>
      <c r="V26" s="245" t="str">
        <f>IF(AND('Mapa final'!$H$46="Media",'Mapa final'!$L$46="Moderado"),CONCATENATE("R",'Mapa final'!$A$46),"")</f>
        <v/>
      </c>
      <c r="W26" s="246"/>
      <c r="X26" s="246" t="str">
        <f>IF(AND('Mapa final'!$H$52="Media",'Mapa final'!$L$52="Moderado"),CONCATENATE("R",'Mapa final'!$A$52),"")</f>
        <v/>
      </c>
      <c r="Y26" s="246"/>
      <c r="Z26" s="246" t="str">
        <f>IF(AND('Mapa final'!$H$58="Media",'Mapa final'!$L$58="Moderado"),CONCATENATE("R",'Mapa final'!$A$58),"")</f>
        <v/>
      </c>
      <c r="AA26" s="247"/>
      <c r="AB26" s="263" t="str">
        <f>IF(AND('Mapa final'!$H$46="Media",'Mapa final'!$L$46="Mayor"),CONCATENATE("R",'Mapa final'!$A$46),"")</f>
        <v/>
      </c>
      <c r="AC26" s="264"/>
      <c r="AD26" s="264" t="str">
        <f>IF(AND('Mapa final'!$H$52="Media",'Mapa final'!$L$52="Mayor"),CONCATENATE("R",'Mapa final'!$A$52),"")</f>
        <v/>
      </c>
      <c r="AE26" s="264"/>
      <c r="AF26" s="264" t="str">
        <f>IF(AND('Mapa final'!$H$58="Media",'Mapa final'!$L$58="Mayor"),CONCATENATE("R",'Mapa final'!$A$58),"")</f>
        <v/>
      </c>
      <c r="AG26" s="265"/>
      <c r="AH26" s="254" t="str">
        <f>IF(AND('Mapa final'!$H$46="Media",'Mapa final'!$L$46="Catastrófico"),CONCATENATE("R",'Mapa final'!$A$46),"")</f>
        <v/>
      </c>
      <c r="AI26" s="255"/>
      <c r="AJ26" s="255" t="str">
        <f>IF(AND('Mapa final'!$H$52="Media",'Mapa final'!$L$52="Catastrófico"),CONCATENATE("R",'Mapa final'!$A$52),"")</f>
        <v/>
      </c>
      <c r="AK26" s="255"/>
      <c r="AL26" s="255" t="str">
        <f>IF(AND('Mapa final'!$H$58="Media",'Mapa final'!$L$58="Catastrófico"),CONCATENATE("R",'Mapa final'!$A$58),"")</f>
        <v/>
      </c>
      <c r="AM26" s="256"/>
      <c r="AN26" s="97"/>
      <c r="AO26" s="306"/>
      <c r="AP26" s="307"/>
      <c r="AQ26" s="307"/>
      <c r="AR26" s="307"/>
      <c r="AS26" s="307"/>
      <c r="AT26" s="308"/>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row>
    <row r="27" spans="1:80" x14ac:dyDescent="0.25">
      <c r="A27" s="97"/>
      <c r="B27" s="283"/>
      <c r="C27" s="283"/>
      <c r="D27" s="284"/>
      <c r="E27" s="276"/>
      <c r="F27" s="277"/>
      <c r="G27" s="277"/>
      <c r="H27" s="277"/>
      <c r="I27" s="278"/>
      <c r="J27" s="245"/>
      <c r="K27" s="246"/>
      <c r="L27" s="246"/>
      <c r="M27" s="246"/>
      <c r="N27" s="246"/>
      <c r="O27" s="247"/>
      <c r="P27" s="245"/>
      <c r="Q27" s="246"/>
      <c r="R27" s="246"/>
      <c r="S27" s="246"/>
      <c r="T27" s="246"/>
      <c r="U27" s="247"/>
      <c r="V27" s="245"/>
      <c r="W27" s="246"/>
      <c r="X27" s="246"/>
      <c r="Y27" s="246"/>
      <c r="Z27" s="246"/>
      <c r="AA27" s="247"/>
      <c r="AB27" s="263"/>
      <c r="AC27" s="264"/>
      <c r="AD27" s="264"/>
      <c r="AE27" s="264"/>
      <c r="AF27" s="264"/>
      <c r="AG27" s="265"/>
      <c r="AH27" s="254"/>
      <c r="AI27" s="255"/>
      <c r="AJ27" s="255"/>
      <c r="AK27" s="255"/>
      <c r="AL27" s="255"/>
      <c r="AM27" s="256"/>
      <c r="AN27" s="97"/>
      <c r="AO27" s="306"/>
      <c r="AP27" s="307"/>
      <c r="AQ27" s="307"/>
      <c r="AR27" s="307"/>
      <c r="AS27" s="307"/>
      <c r="AT27" s="308"/>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row>
    <row r="28" spans="1:80" x14ac:dyDescent="0.25">
      <c r="A28" s="97"/>
      <c r="B28" s="283"/>
      <c r="C28" s="283"/>
      <c r="D28" s="284"/>
      <c r="E28" s="276"/>
      <c r="F28" s="277"/>
      <c r="G28" s="277"/>
      <c r="H28" s="277"/>
      <c r="I28" s="278"/>
      <c r="J28" s="245" t="str">
        <f>IF(AND('Mapa final'!$H$64="Media",'Mapa final'!$L$64="Leve"),CONCATENATE("R",'Mapa final'!$A$64),"")</f>
        <v/>
      </c>
      <c r="K28" s="246"/>
      <c r="L28" s="246" t="str">
        <f>IF(AND('Mapa final'!$H$70="Media",'Mapa final'!$L$70="Leve"),CONCATENATE("R",'Mapa final'!$A$70),"")</f>
        <v/>
      </c>
      <c r="M28" s="246"/>
      <c r="N28" s="246" t="str">
        <f>IF(AND('Mapa final'!$H$76="Media",'Mapa final'!$L$76="Leve"),CONCATENATE("R",'Mapa final'!$A$76),"")</f>
        <v/>
      </c>
      <c r="O28" s="247"/>
      <c r="P28" s="245" t="str">
        <f>IF(AND('Mapa final'!$H$64="Media",'Mapa final'!$L$64="Menor"),CONCATENATE("R",'Mapa final'!$A$64),"")</f>
        <v/>
      </c>
      <c r="Q28" s="246"/>
      <c r="R28" s="246" t="str">
        <f>IF(AND('Mapa final'!$H$70="Media",'Mapa final'!$L$70="Menor"),CONCATENATE("R",'Mapa final'!$A$70),"")</f>
        <v/>
      </c>
      <c r="S28" s="246"/>
      <c r="T28" s="246" t="str">
        <f>IF(AND('Mapa final'!$H$76="Media",'Mapa final'!$L$76="Menor"),CONCATENATE("R",'Mapa final'!$A$76),"")</f>
        <v/>
      </c>
      <c r="U28" s="247"/>
      <c r="V28" s="245" t="str">
        <f>IF(AND('Mapa final'!$H$64="Media",'Mapa final'!$L$64="Moderado"),CONCATENATE("R",'Mapa final'!$A$64),"")</f>
        <v/>
      </c>
      <c r="W28" s="246"/>
      <c r="X28" s="246" t="str">
        <f>IF(AND('Mapa final'!$H$70="Media",'Mapa final'!$L$70="Moderado"),CONCATENATE("R",'Mapa final'!$A$70),"")</f>
        <v/>
      </c>
      <c r="Y28" s="246"/>
      <c r="Z28" s="246" t="str">
        <f>IF(AND('Mapa final'!$H$76="Media",'Mapa final'!$L$76="Moderado"),CONCATENATE("R",'Mapa final'!$A$76),"")</f>
        <v/>
      </c>
      <c r="AA28" s="247"/>
      <c r="AB28" s="263" t="str">
        <f>IF(AND('Mapa final'!$H$64="Media",'Mapa final'!$L$64="Mayor"),CONCATENATE("R",'Mapa final'!$A$64),"")</f>
        <v/>
      </c>
      <c r="AC28" s="264"/>
      <c r="AD28" s="264" t="str">
        <f>IF(AND('Mapa final'!$H$70="Media",'Mapa final'!$L$70="Mayor"),CONCATENATE("R",'Mapa final'!$A$70),"")</f>
        <v/>
      </c>
      <c r="AE28" s="264"/>
      <c r="AF28" s="264" t="str">
        <f>IF(AND('Mapa final'!$H$76="Media",'Mapa final'!$L$76="Mayor"),CONCATENATE("R",'Mapa final'!$A$76),"")</f>
        <v/>
      </c>
      <c r="AG28" s="265"/>
      <c r="AH28" s="254" t="str">
        <f>IF(AND('Mapa final'!$H$64="Media",'Mapa final'!$L$64="Catastrófico"),CONCATENATE("R",'Mapa final'!$A$64),"")</f>
        <v/>
      </c>
      <c r="AI28" s="255"/>
      <c r="AJ28" s="255" t="str">
        <f>IF(AND('Mapa final'!$H$70="Media",'Mapa final'!$L$70="Catastrófico"),CONCATENATE("R",'Mapa final'!$A$70),"")</f>
        <v/>
      </c>
      <c r="AK28" s="255"/>
      <c r="AL28" s="255" t="str">
        <f>IF(AND('Mapa final'!$H$76="Media",'Mapa final'!$L$76="Catastrófico"),CONCATENATE("R",'Mapa final'!$A$76),"")</f>
        <v/>
      </c>
      <c r="AM28" s="256"/>
      <c r="AN28" s="97"/>
      <c r="AO28" s="306"/>
      <c r="AP28" s="307"/>
      <c r="AQ28" s="307"/>
      <c r="AR28" s="307"/>
      <c r="AS28" s="307"/>
      <c r="AT28" s="308"/>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row>
    <row r="29" spans="1:80" ht="15.75" thickBot="1" x14ac:dyDescent="0.3">
      <c r="A29" s="97"/>
      <c r="B29" s="283"/>
      <c r="C29" s="283"/>
      <c r="D29" s="284"/>
      <c r="E29" s="279"/>
      <c r="F29" s="280"/>
      <c r="G29" s="280"/>
      <c r="H29" s="280"/>
      <c r="I29" s="281"/>
      <c r="J29" s="245"/>
      <c r="K29" s="246"/>
      <c r="L29" s="246"/>
      <c r="M29" s="246"/>
      <c r="N29" s="246"/>
      <c r="O29" s="247"/>
      <c r="P29" s="248"/>
      <c r="Q29" s="249"/>
      <c r="R29" s="249"/>
      <c r="S29" s="249"/>
      <c r="T29" s="249"/>
      <c r="U29" s="250"/>
      <c r="V29" s="248"/>
      <c r="W29" s="249"/>
      <c r="X29" s="249"/>
      <c r="Y29" s="249"/>
      <c r="Z29" s="249"/>
      <c r="AA29" s="250"/>
      <c r="AB29" s="266"/>
      <c r="AC29" s="267"/>
      <c r="AD29" s="267"/>
      <c r="AE29" s="267"/>
      <c r="AF29" s="267"/>
      <c r="AG29" s="268"/>
      <c r="AH29" s="257"/>
      <c r="AI29" s="258"/>
      <c r="AJ29" s="258"/>
      <c r="AK29" s="258"/>
      <c r="AL29" s="258"/>
      <c r="AM29" s="259"/>
      <c r="AN29" s="97"/>
      <c r="AO29" s="309"/>
      <c r="AP29" s="310"/>
      <c r="AQ29" s="310"/>
      <c r="AR29" s="310"/>
      <c r="AS29" s="310"/>
      <c r="AT29" s="311"/>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row>
    <row r="30" spans="1:80" x14ac:dyDescent="0.25">
      <c r="A30" s="97"/>
      <c r="B30" s="283"/>
      <c r="C30" s="283"/>
      <c r="D30" s="284"/>
      <c r="E30" s="273" t="s">
        <v>114</v>
      </c>
      <c r="F30" s="274"/>
      <c r="G30" s="274"/>
      <c r="H30" s="274"/>
      <c r="I30" s="274"/>
      <c r="J30" s="242" t="str">
        <f>IF(AND('Mapa final'!$H$10="Baja",'Mapa final'!$L$10="Leve"),CONCATENATE("R",'Mapa final'!$A$10),"")</f>
        <v/>
      </c>
      <c r="K30" s="243"/>
      <c r="L30" s="243" t="str">
        <f>IF(AND('Mapa final'!$H$16="Baja",'Mapa final'!$L$16="Leve"),CONCATENATE("R",'Mapa final'!$A$16),"")</f>
        <v/>
      </c>
      <c r="M30" s="243"/>
      <c r="N30" s="243" t="str">
        <f>IF(AND('Mapa final'!$H$22="Baja",'Mapa final'!$L$22="Leve"),CONCATENATE("R",'Mapa final'!$A$22),"")</f>
        <v/>
      </c>
      <c r="O30" s="244"/>
      <c r="P30" s="252" t="str">
        <f>IF(AND('Mapa final'!$H$10="Baja",'Mapa final'!$L$10="Menor"),CONCATENATE("R",'Mapa final'!$A$10),"")</f>
        <v/>
      </c>
      <c r="Q30" s="252"/>
      <c r="R30" s="252" t="str">
        <f>IF(AND('Mapa final'!$H$16="Baja",'Mapa final'!$L$16="Menor"),CONCATENATE("R",'Mapa final'!$A$16),"")</f>
        <v/>
      </c>
      <c r="S30" s="252"/>
      <c r="T30" s="252" t="str">
        <f>IF(AND('Mapa final'!$H$22="Baja",'Mapa final'!$L$22="Menor"),CONCATENATE("R",'Mapa final'!$A$22),"")</f>
        <v/>
      </c>
      <c r="U30" s="253"/>
      <c r="V30" s="251" t="str">
        <f>IF(AND('Mapa final'!$H$10="Baja",'Mapa final'!$L$10="Moderado"),CONCATENATE("R",'Mapa final'!$A$10),"")</f>
        <v/>
      </c>
      <c r="W30" s="252"/>
      <c r="X30" s="252" t="str">
        <f>IF(AND('Mapa final'!$H$16="Baja",'Mapa final'!$L$16="Moderado"),CONCATENATE("R",'Mapa final'!$A$16),"")</f>
        <v/>
      </c>
      <c r="Y30" s="252"/>
      <c r="Z30" s="252" t="str">
        <f>IF(AND('Mapa final'!$H$22="Baja",'Mapa final'!$L$22="Moderado"),CONCATENATE("R",'Mapa final'!$A$22),"")</f>
        <v/>
      </c>
      <c r="AA30" s="253"/>
      <c r="AB30" s="269" t="str">
        <f>IF(AND('Mapa final'!$H$10="Baja",'Mapa final'!$L$10="Mayor"),CONCATENATE("R",'Mapa final'!$A$10),"")</f>
        <v/>
      </c>
      <c r="AC30" s="270"/>
      <c r="AD30" s="270" t="str">
        <f>IF(AND('Mapa final'!$H$16="Baja",'Mapa final'!$L$16="Mayor"),CONCATENATE("R",'Mapa final'!$A$16),"")</f>
        <v/>
      </c>
      <c r="AE30" s="270"/>
      <c r="AF30" s="270" t="str">
        <f>IF(AND('Mapa final'!$H$22="Baja",'Mapa final'!$L$22="Mayor"),CONCATENATE("R",'Mapa final'!$A$22),"")</f>
        <v/>
      </c>
      <c r="AG30" s="271"/>
      <c r="AH30" s="260" t="str">
        <f>IF(AND('Mapa final'!$H$10="Baja",'Mapa final'!$L$10="Catastrófico"),CONCATENATE("R",'Mapa final'!$A$10),"")</f>
        <v/>
      </c>
      <c r="AI30" s="261"/>
      <c r="AJ30" s="261" t="str">
        <f>IF(AND('Mapa final'!$H$16="Baja",'Mapa final'!$L$16="Catastrófico"),CONCATENATE("R",'Mapa final'!$A$16),"")</f>
        <v/>
      </c>
      <c r="AK30" s="261"/>
      <c r="AL30" s="261" t="str">
        <f>IF(AND('Mapa final'!$H$22="Baja",'Mapa final'!$L$22="Catastrófico"),CONCATENATE("R",'Mapa final'!$A$22),"")</f>
        <v/>
      </c>
      <c r="AM30" s="262"/>
      <c r="AN30" s="97"/>
      <c r="AO30" s="312" t="s">
        <v>82</v>
      </c>
      <c r="AP30" s="313"/>
      <c r="AQ30" s="313"/>
      <c r="AR30" s="313"/>
      <c r="AS30" s="313"/>
      <c r="AT30" s="314"/>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row>
    <row r="31" spans="1:80" x14ac:dyDescent="0.25">
      <c r="A31" s="97"/>
      <c r="B31" s="283"/>
      <c r="C31" s="283"/>
      <c r="D31" s="284"/>
      <c r="E31" s="276"/>
      <c r="F31" s="277"/>
      <c r="G31" s="277"/>
      <c r="H31" s="277"/>
      <c r="I31" s="277"/>
      <c r="J31" s="236"/>
      <c r="K31" s="237"/>
      <c r="L31" s="237"/>
      <c r="M31" s="237"/>
      <c r="N31" s="237"/>
      <c r="O31" s="238"/>
      <c r="P31" s="246"/>
      <c r="Q31" s="246"/>
      <c r="R31" s="246"/>
      <c r="S31" s="246"/>
      <c r="T31" s="246"/>
      <c r="U31" s="247"/>
      <c r="V31" s="245"/>
      <c r="W31" s="246"/>
      <c r="X31" s="246"/>
      <c r="Y31" s="246"/>
      <c r="Z31" s="246"/>
      <c r="AA31" s="247"/>
      <c r="AB31" s="263"/>
      <c r="AC31" s="264"/>
      <c r="AD31" s="264"/>
      <c r="AE31" s="264"/>
      <c r="AF31" s="264"/>
      <c r="AG31" s="265"/>
      <c r="AH31" s="254"/>
      <c r="AI31" s="255"/>
      <c r="AJ31" s="255"/>
      <c r="AK31" s="255"/>
      <c r="AL31" s="255"/>
      <c r="AM31" s="256"/>
      <c r="AN31" s="97"/>
      <c r="AO31" s="315"/>
      <c r="AP31" s="316"/>
      <c r="AQ31" s="316"/>
      <c r="AR31" s="316"/>
      <c r="AS31" s="316"/>
      <c r="AT31" s="31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row>
    <row r="32" spans="1:80" x14ac:dyDescent="0.25">
      <c r="A32" s="97"/>
      <c r="B32" s="283"/>
      <c r="C32" s="283"/>
      <c r="D32" s="284"/>
      <c r="E32" s="276"/>
      <c r="F32" s="277"/>
      <c r="G32" s="277"/>
      <c r="H32" s="277"/>
      <c r="I32" s="277"/>
      <c r="J32" s="236" t="str">
        <f>IF(AND('Mapa final'!$H$28="Baja",'Mapa final'!$L$28="Leve"),CONCATENATE("R",'Mapa final'!$A$28),"")</f>
        <v/>
      </c>
      <c r="K32" s="237"/>
      <c r="L32" s="237" t="str">
        <f>IF(AND('Mapa final'!$H$34="Baja",'Mapa final'!$L$34="Leve"),CONCATENATE("R",'Mapa final'!$A$34),"")</f>
        <v/>
      </c>
      <c r="M32" s="237"/>
      <c r="N32" s="237" t="str">
        <f>IF(AND('Mapa final'!$H$40="Baja",'Mapa final'!$L$40="Leve"),CONCATENATE("R",'Mapa final'!$A$40),"")</f>
        <v/>
      </c>
      <c r="O32" s="238"/>
      <c r="P32" s="246" t="str">
        <f>IF(AND('Mapa final'!$H$28="Baja",'Mapa final'!$L$28="Menor"),CONCATENATE("R",'Mapa final'!$A$28),"")</f>
        <v/>
      </c>
      <c r="Q32" s="246"/>
      <c r="R32" s="246" t="str">
        <f>IF(AND('Mapa final'!$H$34="Baja",'Mapa final'!$L$34="Menor"),CONCATENATE("R",'Mapa final'!$A$34),"")</f>
        <v/>
      </c>
      <c r="S32" s="246"/>
      <c r="T32" s="246" t="str">
        <f>IF(AND('Mapa final'!$H$40="Baja",'Mapa final'!$L$40="Menor"),CONCATENATE("R",'Mapa final'!$A$40),"")</f>
        <v/>
      </c>
      <c r="U32" s="247"/>
      <c r="V32" s="245" t="str">
        <f>IF(AND('Mapa final'!$H$28="Baja",'Mapa final'!$L$28="Moderado"),CONCATENATE("R",'Mapa final'!$A$28),"")</f>
        <v/>
      </c>
      <c r="W32" s="246"/>
      <c r="X32" s="246" t="str">
        <f>IF(AND('Mapa final'!$H$34="Baja",'Mapa final'!$L$34="Moderado"),CONCATENATE("R",'Mapa final'!$A$34),"")</f>
        <v/>
      </c>
      <c r="Y32" s="246"/>
      <c r="Z32" s="246" t="str">
        <f>IF(AND('Mapa final'!$H$40="Baja",'Mapa final'!$L$40="Moderado"),CONCATENATE("R",'Mapa final'!$A$40),"")</f>
        <v/>
      </c>
      <c r="AA32" s="247"/>
      <c r="AB32" s="263" t="str">
        <f>IF(AND('Mapa final'!$H$28="Baja",'Mapa final'!$L$28="Mayor"),CONCATENATE("R",'Mapa final'!$A$28),"")</f>
        <v/>
      </c>
      <c r="AC32" s="264"/>
      <c r="AD32" s="264" t="str">
        <f>IF(AND('Mapa final'!$H$34="Baja",'Mapa final'!$L$34="Mayor"),CONCATENATE("R",'Mapa final'!$A$34),"")</f>
        <v/>
      </c>
      <c r="AE32" s="264"/>
      <c r="AF32" s="264" t="str">
        <f>IF(AND('Mapa final'!$H$40="Baja",'Mapa final'!$L$40="Mayor"),CONCATENATE("R",'Mapa final'!$A$40),"")</f>
        <v/>
      </c>
      <c r="AG32" s="265"/>
      <c r="AH32" s="254" t="str">
        <f>IF(AND('Mapa final'!$H$28="Baja",'Mapa final'!$L$28="Catastrófico"),CONCATENATE("R",'Mapa final'!$A$28),"")</f>
        <v/>
      </c>
      <c r="AI32" s="255"/>
      <c r="AJ32" s="255" t="str">
        <f>IF(AND('Mapa final'!$H$34="Baja",'Mapa final'!$L$34="Catastrófico"),CONCATENATE("R",'Mapa final'!$A$34),"")</f>
        <v/>
      </c>
      <c r="AK32" s="255"/>
      <c r="AL32" s="255" t="str">
        <f>IF(AND('Mapa final'!$H$40="Baja",'Mapa final'!$L$40="Catastrófico"),CONCATENATE("R",'Mapa final'!$A$40),"")</f>
        <v/>
      </c>
      <c r="AM32" s="256"/>
      <c r="AN32" s="97"/>
      <c r="AO32" s="315"/>
      <c r="AP32" s="316"/>
      <c r="AQ32" s="316"/>
      <c r="AR32" s="316"/>
      <c r="AS32" s="316"/>
      <c r="AT32" s="31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row>
    <row r="33" spans="1:80" x14ac:dyDescent="0.25">
      <c r="A33" s="97"/>
      <c r="B33" s="283"/>
      <c r="C33" s="283"/>
      <c r="D33" s="284"/>
      <c r="E33" s="276"/>
      <c r="F33" s="277"/>
      <c r="G33" s="277"/>
      <c r="H33" s="277"/>
      <c r="I33" s="277"/>
      <c r="J33" s="236"/>
      <c r="K33" s="237"/>
      <c r="L33" s="237"/>
      <c r="M33" s="237"/>
      <c r="N33" s="237"/>
      <c r="O33" s="238"/>
      <c r="P33" s="246"/>
      <c r="Q33" s="246"/>
      <c r="R33" s="246"/>
      <c r="S33" s="246"/>
      <c r="T33" s="246"/>
      <c r="U33" s="247"/>
      <c r="V33" s="245"/>
      <c r="W33" s="246"/>
      <c r="X33" s="246"/>
      <c r="Y33" s="246"/>
      <c r="Z33" s="246"/>
      <c r="AA33" s="247"/>
      <c r="AB33" s="263"/>
      <c r="AC33" s="264"/>
      <c r="AD33" s="264"/>
      <c r="AE33" s="264"/>
      <c r="AF33" s="264"/>
      <c r="AG33" s="265"/>
      <c r="AH33" s="254"/>
      <c r="AI33" s="255"/>
      <c r="AJ33" s="255"/>
      <c r="AK33" s="255"/>
      <c r="AL33" s="255"/>
      <c r="AM33" s="256"/>
      <c r="AN33" s="97"/>
      <c r="AO33" s="315"/>
      <c r="AP33" s="316"/>
      <c r="AQ33" s="316"/>
      <c r="AR33" s="316"/>
      <c r="AS33" s="316"/>
      <c r="AT33" s="31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row>
    <row r="34" spans="1:80" x14ac:dyDescent="0.25">
      <c r="A34" s="97"/>
      <c r="B34" s="283"/>
      <c r="C34" s="283"/>
      <c r="D34" s="284"/>
      <c r="E34" s="276"/>
      <c r="F34" s="277"/>
      <c r="G34" s="277"/>
      <c r="H34" s="277"/>
      <c r="I34" s="277"/>
      <c r="J34" s="236" t="str">
        <f>IF(AND('Mapa final'!$H$46="Baja",'Mapa final'!$L$46="Leve"),CONCATENATE("R",'Mapa final'!$A$46),"")</f>
        <v/>
      </c>
      <c r="K34" s="237"/>
      <c r="L34" s="237" t="str">
        <f>IF(AND('Mapa final'!$H$52="Baja",'Mapa final'!$L$52="Leve"),CONCATENATE("R",'Mapa final'!$A$52),"")</f>
        <v/>
      </c>
      <c r="M34" s="237"/>
      <c r="N34" s="237" t="str">
        <f>IF(AND('Mapa final'!$H$58="Baja",'Mapa final'!$L$58="Leve"),CONCATENATE("R",'Mapa final'!$A$58),"")</f>
        <v/>
      </c>
      <c r="O34" s="238"/>
      <c r="P34" s="246" t="str">
        <f>IF(AND('Mapa final'!$H$46="Baja",'Mapa final'!$L$46="Menor"),CONCATENATE("R",'Mapa final'!$A$46),"")</f>
        <v/>
      </c>
      <c r="Q34" s="246"/>
      <c r="R34" s="246" t="str">
        <f>IF(AND('Mapa final'!$H$52="Baja",'Mapa final'!$L$52="Menor"),CONCATENATE("R",'Mapa final'!$A$52),"")</f>
        <v/>
      </c>
      <c r="S34" s="246"/>
      <c r="T34" s="246" t="str">
        <f>IF(AND('Mapa final'!$H$58="Baja",'Mapa final'!$L$58="Menor"),CONCATENATE("R",'Mapa final'!$A$58),"")</f>
        <v/>
      </c>
      <c r="U34" s="247"/>
      <c r="V34" s="245" t="str">
        <f>IF(AND('Mapa final'!$H$46="Baja",'Mapa final'!$L$46="Moderado"),CONCATENATE("R",'Mapa final'!$A$46),"")</f>
        <v/>
      </c>
      <c r="W34" s="246"/>
      <c r="X34" s="246" t="str">
        <f>IF(AND('Mapa final'!$H$52="Baja",'Mapa final'!$L$52="Moderado"),CONCATENATE("R",'Mapa final'!$A$52),"")</f>
        <v/>
      </c>
      <c r="Y34" s="246"/>
      <c r="Z34" s="246" t="str">
        <f>IF(AND('Mapa final'!$H$58="Baja",'Mapa final'!$L$58="Moderado"),CONCATENATE("R",'Mapa final'!$A$58),"")</f>
        <v/>
      </c>
      <c r="AA34" s="247"/>
      <c r="AB34" s="263" t="str">
        <f>IF(AND('Mapa final'!$H$46="Baja",'Mapa final'!$L$46="Mayor"),CONCATENATE("R",'Mapa final'!$A$46),"")</f>
        <v/>
      </c>
      <c r="AC34" s="264"/>
      <c r="AD34" s="264" t="str">
        <f>IF(AND('Mapa final'!$H$52="Baja",'Mapa final'!$L$52="Mayor"),CONCATENATE("R",'Mapa final'!$A$52),"")</f>
        <v/>
      </c>
      <c r="AE34" s="264"/>
      <c r="AF34" s="264" t="str">
        <f>IF(AND('Mapa final'!$H$58="Baja",'Mapa final'!$L$58="Mayor"),CONCATENATE("R",'Mapa final'!$A$58),"")</f>
        <v/>
      </c>
      <c r="AG34" s="265"/>
      <c r="AH34" s="254" t="str">
        <f>IF(AND('Mapa final'!$H$46="Baja",'Mapa final'!$L$46="Catastrófico"),CONCATENATE("R",'Mapa final'!$A$46),"")</f>
        <v/>
      </c>
      <c r="AI34" s="255"/>
      <c r="AJ34" s="255" t="str">
        <f>IF(AND('Mapa final'!$H$52="Baja",'Mapa final'!$L$52="Catastrófico"),CONCATENATE("R",'Mapa final'!$A$52),"")</f>
        <v/>
      </c>
      <c r="AK34" s="255"/>
      <c r="AL34" s="255" t="str">
        <f>IF(AND('Mapa final'!$H$58="Baja",'Mapa final'!$L$58="Catastrófico"),CONCATENATE("R",'Mapa final'!$A$58),"")</f>
        <v/>
      </c>
      <c r="AM34" s="256"/>
      <c r="AN34" s="97"/>
      <c r="AO34" s="315"/>
      <c r="AP34" s="316"/>
      <c r="AQ34" s="316"/>
      <c r="AR34" s="316"/>
      <c r="AS34" s="316"/>
      <c r="AT34" s="31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row>
    <row r="35" spans="1:80" x14ac:dyDescent="0.25">
      <c r="A35" s="97"/>
      <c r="B35" s="283"/>
      <c r="C35" s="283"/>
      <c r="D35" s="284"/>
      <c r="E35" s="276"/>
      <c r="F35" s="277"/>
      <c r="G35" s="277"/>
      <c r="H35" s="277"/>
      <c r="I35" s="277"/>
      <c r="J35" s="236"/>
      <c r="K35" s="237"/>
      <c r="L35" s="237"/>
      <c r="M35" s="237"/>
      <c r="N35" s="237"/>
      <c r="O35" s="238"/>
      <c r="P35" s="246"/>
      <c r="Q35" s="246"/>
      <c r="R35" s="246"/>
      <c r="S35" s="246"/>
      <c r="T35" s="246"/>
      <c r="U35" s="247"/>
      <c r="V35" s="245"/>
      <c r="W35" s="246"/>
      <c r="X35" s="246"/>
      <c r="Y35" s="246"/>
      <c r="Z35" s="246"/>
      <c r="AA35" s="247"/>
      <c r="AB35" s="263"/>
      <c r="AC35" s="264"/>
      <c r="AD35" s="264"/>
      <c r="AE35" s="264"/>
      <c r="AF35" s="264"/>
      <c r="AG35" s="265"/>
      <c r="AH35" s="254"/>
      <c r="AI35" s="255"/>
      <c r="AJ35" s="255"/>
      <c r="AK35" s="255"/>
      <c r="AL35" s="255"/>
      <c r="AM35" s="256"/>
      <c r="AN35" s="97"/>
      <c r="AO35" s="315"/>
      <c r="AP35" s="316"/>
      <c r="AQ35" s="316"/>
      <c r="AR35" s="316"/>
      <c r="AS35" s="316"/>
      <c r="AT35" s="317"/>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row>
    <row r="36" spans="1:80" x14ac:dyDescent="0.25">
      <c r="A36" s="97"/>
      <c r="B36" s="283"/>
      <c r="C36" s="283"/>
      <c r="D36" s="284"/>
      <c r="E36" s="276"/>
      <c r="F36" s="277"/>
      <c r="G36" s="277"/>
      <c r="H36" s="277"/>
      <c r="I36" s="277"/>
      <c r="J36" s="236" t="str">
        <f>IF(AND('Mapa final'!$H$64="Baja",'Mapa final'!$L$64="Leve"),CONCATENATE("R",'Mapa final'!$A$64),"")</f>
        <v/>
      </c>
      <c r="K36" s="237"/>
      <c r="L36" s="237" t="str">
        <f>IF(AND('Mapa final'!$H$70="Baja",'Mapa final'!$L$70="Leve"),CONCATENATE("R",'Mapa final'!$A$70),"")</f>
        <v/>
      </c>
      <c r="M36" s="237"/>
      <c r="N36" s="237" t="str">
        <f>IF(AND('Mapa final'!$H$76="Baja",'Mapa final'!$L$76="Leve"),CONCATENATE("R",'Mapa final'!$A$76),"")</f>
        <v/>
      </c>
      <c r="O36" s="238"/>
      <c r="P36" s="246" t="str">
        <f>IF(AND('Mapa final'!$H$64="Baja",'Mapa final'!$L$64="Menor"),CONCATENATE("R",'Mapa final'!$A$64),"")</f>
        <v/>
      </c>
      <c r="Q36" s="246"/>
      <c r="R36" s="246" t="str">
        <f>IF(AND('Mapa final'!$H$70="Baja",'Mapa final'!$L$70="Menor"),CONCATENATE("R",'Mapa final'!$A$70),"")</f>
        <v/>
      </c>
      <c r="S36" s="246"/>
      <c r="T36" s="246" t="str">
        <f>IF(AND('Mapa final'!$H$76="Baja",'Mapa final'!$L$76="Menor"),CONCATENATE("R",'Mapa final'!$A$76),"")</f>
        <v/>
      </c>
      <c r="U36" s="247"/>
      <c r="V36" s="245" t="str">
        <f>IF(AND('Mapa final'!$H$64="Baja",'Mapa final'!$L$64="Moderado"),CONCATENATE("R",'Mapa final'!$A$64),"")</f>
        <v/>
      </c>
      <c r="W36" s="246"/>
      <c r="X36" s="246" t="str">
        <f>IF(AND('Mapa final'!$H$70="Baja",'Mapa final'!$L$70="Moderado"),CONCATENATE("R",'Mapa final'!$A$70),"")</f>
        <v/>
      </c>
      <c r="Y36" s="246"/>
      <c r="Z36" s="246" t="str">
        <f>IF(AND('Mapa final'!$H$76="Baja",'Mapa final'!$L$76="Moderado"),CONCATENATE("R",'Mapa final'!$A$76),"")</f>
        <v/>
      </c>
      <c r="AA36" s="247"/>
      <c r="AB36" s="263" t="str">
        <f>IF(AND('Mapa final'!$H$64="Baja",'Mapa final'!$L$64="Mayor"),CONCATENATE("R",'Mapa final'!$A$64),"")</f>
        <v/>
      </c>
      <c r="AC36" s="264"/>
      <c r="AD36" s="264" t="str">
        <f>IF(AND('Mapa final'!$H$70="Baja",'Mapa final'!$L$70="Mayor"),CONCATENATE("R",'Mapa final'!$A$70),"")</f>
        <v/>
      </c>
      <c r="AE36" s="264"/>
      <c r="AF36" s="264" t="str">
        <f>IF(AND('Mapa final'!$H$76="Baja",'Mapa final'!$L$76="Mayor"),CONCATENATE("R",'Mapa final'!$A$76),"")</f>
        <v/>
      </c>
      <c r="AG36" s="265"/>
      <c r="AH36" s="254" t="str">
        <f>IF(AND('Mapa final'!$H$64="Baja",'Mapa final'!$L$64="Catastrófico"),CONCATENATE("R",'Mapa final'!$A$64),"")</f>
        <v/>
      </c>
      <c r="AI36" s="255"/>
      <c r="AJ36" s="255" t="str">
        <f>IF(AND('Mapa final'!$H$70="Baja",'Mapa final'!$L$70="Catastrófico"),CONCATENATE("R",'Mapa final'!$A$70),"")</f>
        <v/>
      </c>
      <c r="AK36" s="255"/>
      <c r="AL36" s="255" t="str">
        <f>IF(AND('Mapa final'!$H$76="Baja",'Mapa final'!$L$76="Catastrófico"),CONCATENATE("R",'Mapa final'!$A$76),"")</f>
        <v/>
      </c>
      <c r="AM36" s="256"/>
      <c r="AN36" s="97"/>
      <c r="AO36" s="315"/>
      <c r="AP36" s="316"/>
      <c r="AQ36" s="316"/>
      <c r="AR36" s="316"/>
      <c r="AS36" s="316"/>
      <c r="AT36" s="317"/>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row>
    <row r="37" spans="1:80" ht="15.75" thickBot="1" x14ac:dyDescent="0.3">
      <c r="A37" s="97"/>
      <c r="B37" s="283"/>
      <c r="C37" s="283"/>
      <c r="D37" s="284"/>
      <c r="E37" s="279"/>
      <c r="F37" s="280"/>
      <c r="G37" s="280"/>
      <c r="H37" s="280"/>
      <c r="I37" s="280"/>
      <c r="J37" s="239"/>
      <c r="K37" s="240"/>
      <c r="L37" s="240"/>
      <c r="M37" s="240"/>
      <c r="N37" s="240"/>
      <c r="O37" s="241"/>
      <c r="P37" s="249"/>
      <c r="Q37" s="249"/>
      <c r="R37" s="249"/>
      <c r="S37" s="249"/>
      <c r="T37" s="249"/>
      <c r="U37" s="250"/>
      <c r="V37" s="248"/>
      <c r="W37" s="249"/>
      <c r="X37" s="249"/>
      <c r="Y37" s="249"/>
      <c r="Z37" s="249"/>
      <c r="AA37" s="250"/>
      <c r="AB37" s="266"/>
      <c r="AC37" s="267"/>
      <c r="AD37" s="267"/>
      <c r="AE37" s="267"/>
      <c r="AF37" s="267"/>
      <c r="AG37" s="268"/>
      <c r="AH37" s="257"/>
      <c r="AI37" s="258"/>
      <c r="AJ37" s="258"/>
      <c r="AK37" s="258"/>
      <c r="AL37" s="258"/>
      <c r="AM37" s="259"/>
      <c r="AN37" s="97"/>
      <c r="AO37" s="318"/>
      <c r="AP37" s="319"/>
      <c r="AQ37" s="319"/>
      <c r="AR37" s="319"/>
      <c r="AS37" s="319"/>
      <c r="AT37" s="320"/>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row>
    <row r="38" spans="1:80" x14ac:dyDescent="0.25">
      <c r="A38" s="97"/>
      <c r="B38" s="283"/>
      <c r="C38" s="283"/>
      <c r="D38" s="284"/>
      <c r="E38" s="273" t="s">
        <v>113</v>
      </c>
      <c r="F38" s="274"/>
      <c r="G38" s="274"/>
      <c r="H38" s="274"/>
      <c r="I38" s="275"/>
      <c r="J38" s="242" t="str">
        <f>IF(AND('Mapa final'!$H$10="Muy Baja",'Mapa final'!$L$10="Leve"),CONCATENATE("R",'Mapa final'!$A$10),"")</f>
        <v/>
      </c>
      <c r="K38" s="243"/>
      <c r="L38" s="243" t="str">
        <f>IF(AND('Mapa final'!$H$16="Muy Baja",'Mapa final'!$L$16="Leve"),CONCATENATE("R",'Mapa final'!$A$16),"")</f>
        <v/>
      </c>
      <c r="M38" s="243"/>
      <c r="N38" s="243" t="str">
        <f>IF(AND('Mapa final'!$H$22="Muy Baja",'Mapa final'!$L$22="Leve"),CONCATENATE("R",'Mapa final'!$A$22),"")</f>
        <v/>
      </c>
      <c r="O38" s="244"/>
      <c r="P38" s="242" t="str">
        <f>IF(AND('Mapa final'!$H$10="Muy Baja",'Mapa final'!$L$10="Menor"),CONCATENATE("R",'Mapa final'!$A$10),"")</f>
        <v/>
      </c>
      <c r="Q38" s="243"/>
      <c r="R38" s="243" t="str">
        <f>IF(AND('Mapa final'!$H$16="Muy Baja",'Mapa final'!$L$16="Menor"),CONCATENATE("R",'Mapa final'!$A$16),"")</f>
        <v/>
      </c>
      <c r="S38" s="243"/>
      <c r="T38" s="243" t="str">
        <f>IF(AND('Mapa final'!$H$22="Muy Baja",'Mapa final'!$L$22="Menor"),CONCATENATE("R",'Mapa final'!$A$22),"")</f>
        <v/>
      </c>
      <c r="U38" s="244"/>
      <c r="V38" s="251" t="str">
        <f>IF(AND('Mapa final'!$H$10="Muy Baja",'Mapa final'!$L$10="Moderado"),CONCATENATE("R",'Mapa final'!$A$10),"")</f>
        <v/>
      </c>
      <c r="W38" s="252"/>
      <c r="X38" s="252" t="str">
        <f>IF(AND('Mapa final'!$H$16="Muy Baja",'Mapa final'!$L$16="Moderado"),CONCATENATE("R",'Mapa final'!$A$16),"")</f>
        <v/>
      </c>
      <c r="Y38" s="252"/>
      <c r="Z38" s="252" t="str">
        <f>IF(AND('Mapa final'!$H$22="Muy Baja",'Mapa final'!$L$22="Moderado"),CONCATENATE("R",'Mapa final'!$A$22),"")</f>
        <v/>
      </c>
      <c r="AA38" s="253"/>
      <c r="AB38" s="269" t="str">
        <f>IF(AND('Mapa final'!$H$10="Muy Baja",'Mapa final'!$L$10="Mayor"),CONCATENATE("R",'Mapa final'!$A$10),"")</f>
        <v/>
      </c>
      <c r="AC38" s="270"/>
      <c r="AD38" s="270" t="str">
        <f>IF(AND('Mapa final'!$H$16="Muy Baja",'Mapa final'!$L$16="Mayor"),CONCATENATE("R",'Mapa final'!$A$16),"")</f>
        <v/>
      </c>
      <c r="AE38" s="270"/>
      <c r="AF38" s="270" t="str">
        <f>IF(AND('Mapa final'!$H$22="Muy Baja",'Mapa final'!$L$22="Mayor"),CONCATENATE("R",'Mapa final'!$A$22),"")</f>
        <v/>
      </c>
      <c r="AG38" s="271"/>
      <c r="AH38" s="260" t="str">
        <f>IF(AND('Mapa final'!$H$10="Muy Baja",'Mapa final'!$L$10="Catastrófico"),CONCATENATE("R",'Mapa final'!$A$10),"")</f>
        <v/>
      </c>
      <c r="AI38" s="261"/>
      <c r="AJ38" s="261" t="str">
        <f>IF(AND('Mapa final'!$H$16="Muy Baja",'Mapa final'!$L$16="Catastrófico"),CONCATENATE("R",'Mapa final'!$A$16),"")</f>
        <v/>
      </c>
      <c r="AK38" s="261"/>
      <c r="AL38" s="261" t="str">
        <f>IF(AND('Mapa final'!$H$22="Muy Baja",'Mapa final'!$L$22="Catastrófico"),CONCATENATE("R",'Mapa final'!$A$22),"")</f>
        <v/>
      </c>
      <c r="AM38" s="262"/>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row>
    <row r="39" spans="1:80" x14ac:dyDescent="0.25">
      <c r="A39" s="97"/>
      <c r="B39" s="283"/>
      <c r="C39" s="283"/>
      <c r="D39" s="284"/>
      <c r="E39" s="276"/>
      <c r="F39" s="277"/>
      <c r="G39" s="277"/>
      <c r="H39" s="277"/>
      <c r="I39" s="278"/>
      <c r="J39" s="236"/>
      <c r="K39" s="237"/>
      <c r="L39" s="237"/>
      <c r="M39" s="237"/>
      <c r="N39" s="237"/>
      <c r="O39" s="238"/>
      <c r="P39" s="236"/>
      <c r="Q39" s="237"/>
      <c r="R39" s="237"/>
      <c r="S39" s="237"/>
      <c r="T39" s="237"/>
      <c r="U39" s="238"/>
      <c r="V39" s="245"/>
      <c r="W39" s="246"/>
      <c r="X39" s="246"/>
      <c r="Y39" s="246"/>
      <c r="Z39" s="246"/>
      <c r="AA39" s="247"/>
      <c r="AB39" s="263"/>
      <c r="AC39" s="264"/>
      <c r="AD39" s="264"/>
      <c r="AE39" s="264"/>
      <c r="AF39" s="264"/>
      <c r="AG39" s="265"/>
      <c r="AH39" s="254"/>
      <c r="AI39" s="255"/>
      <c r="AJ39" s="255"/>
      <c r="AK39" s="255"/>
      <c r="AL39" s="255"/>
      <c r="AM39" s="256"/>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row>
    <row r="40" spans="1:80" x14ac:dyDescent="0.25">
      <c r="A40" s="97"/>
      <c r="B40" s="283"/>
      <c r="C40" s="283"/>
      <c r="D40" s="284"/>
      <c r="E40" s="276"/>
      <c r="F40" s="277"/>
      <c r="G40" s="277"/>
      <c r="H40" s="277"/>
      <c r="I40" s="278"/>
      <c r="J40" s="236" t="str">
        <f>IF(AND('Mapa final'!$H$28="Muy Baja",'Mapa final'!$L$28="Leve"),CONCATENATE("R",'Mapa final'!$A$28),"")</f>
        <v/>
      </c>
      <c r="K40" s="237"/>
      <c r="L40" s="237" t="str">
        <f>IF(AND('Mapa final'!$H$34="Muy Baja",'Mapa final'!$L$34="Leve"),CONCATENATE("R",'Mapa final'!$A$34),"")</f>
        <v/>
      </c>
      <c r="M40" s="237"/>
      <c r="N40" s="237" t="str">
        <f>IF(AND('Mapa final'!$H$40="Muy Baja",'Mapa final'!$L$40="Leve"),CONCATENATE("R",'Mapa final'!$A$40),"")</f>
        <v/>
      </c>
      <c r="O40" s="238"/>
      <c r="P40" s="236" t="str">
        <f>IF(AND('Mapa final'!$H$28="Muy Baja",'Mapa final'!$L$28="Menor"),CONCATENATE("R",'Mapa final'!$A$28),"")</f>
        <v/>
      </c>
      <c r="Q40" s="237"/>
      <c r="R40" s="237" t="str">
        <f>IF(AND('Mapa final'!$H$34="Muy Baja",'Mapa final'!$L$34="Menor"),CONCATENATE("R",'Mapa final'!$A$34),"")</f>
        <v/>
      </c>
      <c r="S40" s="237"/>
      <c r="T40" s="237" t="str">
        <f>IF(AND('Mapa final'!$H$40="Muy Baja",'Mapa final'!$L$40="Menor"),CONCATENATE("R",'Mapa final'!$A$40),"")</f>
        <v/>
      </c>
      <c r="U40" s="238"/>
      <c r="V40" s="245" t="str">
        <f>IF(AND('Mapa final'!$H$28="Muy Baja",'Mapa final'!$L$28="Moderado"),CONCATENATE("R",'Mapa final'!$A$28),"")</f>
        <v/>
      </c>
      <c r="W40" s="246"/>
      <c r="X40" s="246" t="str">
        <f>IF(AND('Mapa final'!$H$34="Muy Baja",'Mapa final'!$L$34="Moderado"),CONCATENATE("R",'Mapa final'!$A$34),"")</f>
        <v/>
      </c>
      <c r="Y40" s="246"/>
      <c r="Z40" s="246" t="str">
        <f>IF(AND('Mapa final'!$H$40="Muy Baja",'Mapa final'!$L$40="Moderado"),CONCATENATE("R",'Mapa final'!$A$40),"")</f>
        <v/>
      </c>
      <c r="AA40" s="247"/>
      <c r="AB40" s="263" t="str">
        <f>IF(AND('Mapa final'!$H$28="Muy Baja",'Mapa final'!$L$28="Mayor"),CONCATENATE("R",'Mapa final'!$A$28),"")</f>
        <v/>
      </c>
      <c r="AC40" s="264"/>
      <c r="AD40" s="264" t="str">
        <f>IF(AND('Mapa final'!$H$34="Muy Baja",'Mapa final'!$L$34="Mayor"),CONCATENATE("R",'Mapa final'!$A$34),"")</f>
        <v/>
      </c>
      <c r="AE40" s="264"/>
      <c r="AF40" s="264" t="str">
        <f>IF(AND('Mapa final'!$H$40="Muy Baja",'Mapa final'!$L$40="Mayor"),CONCATENATE("R",'Mapa final'!$A$40),"")</f>
        <v/>
      </c>
      <c r="AG40" s="265"/>
      <c r="AH40" s="254" t="str">
        <f>IF(AND('Mapa final'!$H$28="Muy Baja",'Mapa final'!$L$28="Catastrófico"),CONCATENATE("R",'Mapa final'!$A$28),"")</f>
        <v/>
      </c>
      <c r="AI40" s="255"/>
      <c r="AJ40" s="255" t="str">
        <f>IF(AND('Mapa final'!$H$34="Muy Baja",'Mapa final'!$L$34="Catastrófico"),CONCATENATE("R",'Mapa final'!$A$34),"")</f>
        <v/>
      </c>
      <c r="AK40" s="255"/>
      <c r="AL40" s="255" t="str">
        <f>IF(AND('Mapa final'!$H$40="Muy Baja",'Mapa final'!$L$40="Catastrófico"),CONCATENATE("R",'Mapa final'!$A$40),"")</f>
        <v/>
      </c>
      <c r="AM40" s="256"/>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row>
    <row r="41" spans="1:80" x14ac:dyDescent="0.25">
      <c r="A41" s="97"/>
      <c r="B41" s="283"/>
      <c r="C41" s="283"/>
      <c r="D41" s="284"/>
      <c r="E41" s="276"/>
      <c r="F41" s="277"/>
      <c r="G41" s="277"/>
      <c r="H41" s="277"/>
      <c r="I41" s="278"/>
      <c r="J41" s="236"/>
      <c r="K41" s="237"/>
      <c r="L41" s="237"/>
      <c r="M41" s="237"/>
      <c r="N41" s="237"/>
      <c r="O41" s="238"/>
      <c r="P41" s="236"/>
      <c r="Q41" s="237"/>
      <c r="R41" s="237"/>
      <c r="S41" s="237"/>
      <c r="T41" s="237"/>
      <c r="U41" s="238"/>
      <c r="V41" s="245"/>
      <c r="W41" s="246"/>
      <c r="X41" s="246"/>
      <c r="Y41" s="246"/>
      <c r="Z41" s="246"/>
      <c r="AA41" s="247"/>
      <c r="AB41" s="263"/>
      <c r="AC41" s="264"/>
      <c r="AD41" s="264"/>
      <c r="AE41" s="264"/>
      <c r="AF41" s="264"/>
      <c r="AG41" s="265"/>
      <c r="AH41" s="254"/>
      <c r="AI41" s="255"/>
      <c r="AJ41" s="255"/>
      <c r="AK41" s="255"/>
      <c r="AL41" s="255"/>
      <c r="AM41" s="256"/>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row>
    <row r="42" spans="1:80" x14ac:dyDescent="0.25">
      <c r="A42" s="97"/>
      <c r="B42" s="283"/>
      <c r="C42" s="283"/>
      <c r="D42" s="284"/>
      <c r="E42" s="276"/>
      <c r="F42" s="277"/>
      <c r="G42" s="277"/>
      <c r="H42" s="277"/>
      <c r="I42" s="278"/>
      <c r="J42" s="236" t="str">
        <f>IF(AND('Mapa final'!$H$46="Muy Baja",'Mapa final'!$L$46="Leve"),CONCATENATE("R",'Mapa final'!$A$46),"")</f>
        <v/>
      </c>
      <c r="K42" s="237"/>
      <c r="L42" s="237" t="str">
        <f>IF(AND('Mapa final'!$H$52="Muy Baja",'Mapa final'!$L$52="Leve"),CONCATENATE("R",'Mapa final'!$A$52),"")</f>
        <v/>
      </c>
      <c r="M42" s="237"/>
      <c r="N42" s="237" t="str">
        <f>IF(AND('Mapa final'!$H$58="Muy Baja",'Mapa final'!$L$58="Leve"),CONCATENATE("R",'Mapa final'!$A$58),"")</f>
        <v/>
      </c>
      <c r="O42" s="238"/>
      <c r="P42" s="236" t="str">
        <f>IF(AND('Mapa final'!$H$46="Muy Baja",'Mapa final'!$L$46="Menor"),CONCATENATE("R",'Mapa final'!$A$46),"")</f>
        <v/>
      </c>
      <c r="Q42" s="237"/>
      <c r="R42" s="237" t="str">
        <f>IF(AND('Mapa final'!$H$52="Muy Baja",'Mapa final'!$L$52="Menor"),CONCATENATE("R",'Mapa final'!$A$52),"")</f>
        <v/>
      </c>
      <c r="S42" s="237"/>
      <c r="T42" s="237" t="str">
        <f>IF(AND('Mapa final'!$H$58="Muy Baja",'Mapa final'!$L$58="Menor"),CONCATENATE("R",'Mapa final'!$A$58),"")</f>
        <v/>
      </c>
      <c r="U42" s="238"/>
      <c r="V42" s="245" t="str">
        <f>IF(AND('Mapa final'!$H$46="Muy Baja",'Mapa final'!$L$46="Moderado"),CONCATENATE("R",'Mapa final'!$A$46),"")</f>
        <v/>
      </c>
      <c r="W42" s="246"/>
      <c r="X42" s="246" t="str">
        <f>IF(AND('Mapa final'!$H$52="Muy Baja",'Mapa final'!$L$52="Moderado"),CONCATENATE("R",'Mapa final'!$A$52),"")</f>
        <v/>
      </c>
      <c r="Y42" s="246"/>
      <c r="Z42" s="246" t="str">
        <f>IF(AND('Mapa final'!$H$58="Muy Baja",'Mapa final'!$L$58="Moderado"),CONCATENATE("R",'Mapa final'!$A$58),"")</f>
        <v/>
      </c>
      <c r="AA42" s="247"/>
      <c r="AB42" s="263" t="str">
        <f>IF(AND('Mapa final'!$H$46="Muy Baja",'Mapa final'!$L$46="Mayor"),CONCATENATE("R",'Mapa final'!$A$46),"")</f>
        <v/>
      </c>
      <c r="AC42" s="264"/>
      <c r="AD42" s="264" t="str">
        <f>IF(AND('Mapa final'!$H$52="Muy Baja",'Mapa final'!$L$52="Mayor"),CONCATENATE("R",'Mapa final'!$A$52),"")</f>
        <v/>
      </c>
      <c r="AE42" s="264"/>
      <c r="AF42" s="264" t="str">
        <f>IF(AND('Mapa final'!$H$58="Muy Baja",'Mapa final'!$L$58="Mayor"),CONCATENATE("R",'Mapa final'!$A$58),"")</f>
        <v/>
      </c>
      <c r="AG42" s="265"/>
      <c r="AH42" s="254" t="str">
        <f>IF(AND('Mapa final'!$H$46="Muy Baja",'Mapa final'!$L$46="Catastrófico"),CONCATENATE("R",'Mapa final'!$A$46),"")</f>
        <v/>
      </c>
      <c r="AI42" s="255"/>
      <c r="AJ42" s="255" t="str">
        <f>IF(AND('Mapa final'!$H$52="Muy Baja",'Mapa final'!$L$52="Catastrófico"),CONCATENATE("R",'Mapa final'!$A$52),"")</f>
        <v/>
      </c>
      <c r="AK42" s="255"/>
      <c r="AL42" s="255" t="str">
        <f>IF(AND('Mapa final'!$H$58="Muy Baja",'Mapa final'!$L$58="Catastrófico"),CONCATENATE("R",'Mapa final'!$A$58),"")</f>
        <v/>
      </c>
      <c r="AM42" s="256"/>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row>
    <row r="43" spans="1:80" x14ac:dyDescent="0.25">
      <c r="A43" s="97"/>
      <c r="B43" s="283"/>
      <c r="C43" s="283"/>
      <c r="D43" s="284"/>
      <c r="E43" s="276"/>
      <c r="F43" s="277"/>
      <c r="G43" s="277"/>
      <c r="H43" s="277"/>
      <c r="I43" s="278"/>
      <c r="J43" s="236"/>
      <c r="K43" s="237"/>
      <c r="L43" s="237"/>
      <c r="M43" s="237"/>
      <c r="N43" s="237"/>
      <c r="O43" s="238"/>
      <c r="P43" s="236"/>
      <c r="Q43" s="237"/>
      <c r="R43" s="237"/>
      <c r="S43" s="237"/>
      <c r="T43" s="237"/>
      <c r="U43" s="238"/>
      <c r="V43" s="245"/>
      <c r="W43" s="246"/>
      <c r="X43" s="246"/>
      <c r="Y43" s="246"/>
      <c r="Z43" s="246"/>
      <c r="AA43" s="247"/>
      <c r="AB43" s="263"/>
      <c r="AC43" s="264"/>
      <c r="AD43" s="264"/>
      <c r="AE43" s="264"/>
      <c r="AF43" s="264"/>
      <c r="AG43" s="265"/>
      <c r="AH43" s="254"/>
      <c r="AI43" s="255"/>
      <c r="AJ43" s="255"/>
      <c r="AK43" s="255"/>
      <c r="AL43" s="255"/>
      <c r="AM43" s="256"/>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row>
    <row r="44" spans="1:80" x14ac:dyDescent="0.25">
      <c r="A44" s="97"/>
      <c r="B44" s="283"/>
      <c r="C44" s="283"/>
      <c r="D44" s="284"/>
      <c r="E44" s="276"/>
      <c r="F44" s="277"/>
      <c r="G44" s="277"/>
      <c r="H44" s="277"/>
      <c r="I44" s="278"/>
      <c r="J44" s="236" t="str">
        <f>IF(AND('Mapa final'!$H$64="Muy Baja",'Mapa final'!$L$64="Leve"),CONCATENATE("R",'Mapa final'!$A$64),"")</f>
        <v/>
      </c>
      <c r="K44" s="237"/>
      <c r="L44" s="237" t="str">
        <f>IF(AND('Mapa final'!$H$70="Muy Baja",'Mapa final'!$L$70="Leve"),CONCATENATE("R",'Mapa final'!$A$70),"")</f>
        <v/>
      </c>
      <c r="M44" s="237"/>
      <c r="N44" s="237" t="str">
        <f>IF(AND('Mapa final'!$H$76="Muy Baja",'Mapa final'!$L$76="Leve"),CONCATENATE("R",'Mapa final'!$A$76),"")</f>
        <v/>
      </c>
      <c r="O44" s="238"/>
      <c r="P44" s="236" t="str">
        <f>IF(AND('Mapa final'!$H$64="Muy Baja",'Mapa final'!$L$64="Menor"),CONCATENATE("R",'Mapa final'!$A$64),"")</f>
        <v/>
      </c>
      <c r="Q44" s="237"/>
      <c r="R44" s="237" t="str">
        <f>IF(AND('Mapa final'!$H$70="Muy Baja",'Mapa final'!$L$70="Menor"),CONCATENATE("R",'Mapa final'!$A$70),"")</f>
        <v/>
      </c>
      <c r="S44" s="237"/>
      <c r="T44" s="237" t="str">
        <f>IF(AND('Mapa final'!$H$76="Muy Baja",'Mapa final'!$L$76="Menor"),CONCATENATE("R",'Mapa final'!$A$76),"")</f>
        <v/>
      </c>
      <c r="U44" s="238"/>
      <c r="V44" s="245" t="str">
        <f>IF(AND('Mapa final'!$H$64="Muy Baja",'Mapa final'!$L$64="Moderado"),CONCATENATE("R",'Mapa final'!$A$64),"")</f>
        <v/>
      </c>
      <c r="W44" s="246"/>
      <c r="X44" s="246" t="str">
        <f>IF(AND('Mapa final'!$H$70="Muy Baja",'Mapa final'!$L$70="Moderado"),CONCATENATE("R",'Mapa final'!$A$70),"")</f>
        <v/>
      </c>
      <c r="Y44" s="246"/>
      <c r="Z44" s="246" t="str">
        <f>IF(AND('Mapa final'!$H$76="Muy Baja",'Mapa final'!$L$76="Moderado"),CONCATENATE("R",'Mapa final'!$A$76),"")</f>
        <v/>
      </c>
      <c r="AA44" s="247"/>
      <c r="AB44" s="263" t="str">
        <f>IF(AND('Mapa final'!$H$64="Muy Baja",'Mapa final'!$L$64="Mayor"),CONCATENATE("R",'Mapa final'!$A$64),"")</f>
        <v/>
      </c>
      <c r="AC44" s="264"/>
      <c r="AD44" s="264" t="str">
        <f>IF(AND('Mapa final'!$H$70="Muy Baja",'Mapa final'!$L$70="Mayor"),CONCATENATE("R",'Mapa final'!$A$70),"")</f>
        <v/>
      </c>
      <c r="AE44" s="264"/>
      <c r="AF44" s="264" t="str">
        <f>IF(AND('Mapa final'!$H$76="Muy Baja",'Mapa final'!$L$76="Mayor"),CONCATENATE("R",'Mapa final'!$A$76),"")</f>
        <v/>
      </c>
      <c r="AG44" s="265"/>
      <c r="AH44" s="254" t="str">
        <f>IF(AND('Mapa final'!$H$64="Muy Baja",'Mapa final'!$L$64="Catastrófico"),CONCATENATE("R",'Mapa final'!$A$64),"")</f>
        <v/>
      </c>
      <c r="AI44" s="255"/>
      <c r="AJ44" s="255" t="str">
        <f>IF(AND('Mapa final'!$H$70="Muy Baja",'Mapa final'!$L$70="Catastrófico"),CONCATENATE("R",'Mapa final'!$A$70),"")</f>
        <v/>
      </c>
      <c r="AK44" s="255"/>
      <c r="AL44" s="255" t="str">
        <f>IF(AND('Mapa final'!$H$76="Muy Baja",'Mapa final'!$L$76="Catastrófico"),CONCATENATE("R",'Mapa final'!$A$76),"")</f>
        <v/>
      </c>
      <c r="AM44" s="256"/>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row>
    <row r="45" spans="1:80" ht="15.75" thickBot="1" x14ac:dyDescent="0.3">
      <c r="A45" s="97"/>
      <c r="B45" s="283"/>
      <c r="C45" s="283"/>
      <c r="D45" s="284"/>
      <c r="E45" s="279"/>
      <c r="F45" s="280"/>
      <c r="G45" s="280"/>
      <c r="H45" s="280"/>
      <c r="I45" s="281"/>
      <c r="J45" s="239"/>
      <c r="K45" s="240"/>
      <c r="L45" s="240"/>
      <c r="M45" s="240"/>
      <c r="N45" s="240"/>
      <c r="O45" s="241"/>
      <c r="P45" s="239"/>
      <c r="Q45" s="240"/>
      <c r="R45" s="240"/>
      <c r="S45" s="240"/>
      <c r="T45" s="240"/>
      <c r="U45" s="241"/>
      <c r="V45" s="248"/>
      <c r="W45" s="249"/>
      <c r="X45" s="249"/>
      <c r="Y45" s="249"/>
      <c r="Z45" s="249"/>
      <c r="AA45" s="250"/>
      <c r="AB45" s="266"/>
      <c r="AC45" s="267"/>
      <c r="AD45" s="267"/>
      <c r="AE45" s="267"/>
      <c r="AF45" s="267"/>
      <c r="AG45" s="268"/>
      <c r="AH45" s="257"/>
      <c r="AI45" s="258"/>
      <c r="AJ45" s="258"/>
      <c r="AK45" s="258"/>
      <c r="AL45" s="258"/>
      <c r="AM45" s="259"/>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row>
    <row r="46" spans="1:80" x14ac:dyDescent="0.25">
      <c r="A46" s="97"/>
      <c r="B46" s="97"/>
      <c r="C46" s="97"/>
      <c r="D46" s="97"/>
      <c r="E46" s="97"/>
      <c r="F46" s="97"/>
      <c r="G46" s="97"/>
      <c r="H46" s="97"/>
      <c r="I46" s="97"/>
      <c r="J46" s="273" t="s">
        <v>112</v>
      </c>
      <c r="K46" s="274"/>
      <c r="L46" s="274"/>
      <c r="M46" s="274"/>
      <c r="N46" s="274"/>
      <c r="O46" s="275"/>
      <c r="P46" s="273" t="s">
        <v>111</v>
      </c>
      <c r="Q46" s="274"/>
      <c r="R46" s="274"/>
      <c r="S46" s="274"/>
      <c r="T46" s="274"/>
      <c r="U46" s="275"/>
      <c r="V46" s="273" t="s">
        <v>110</v>
      </c>
      <c r="W46" s="274"/>
      <c r="X46" s="274"/>
      <c r="Y46" s="274"/>
      <c r="Z46" s="274"/>
      <c r="AA46" s="275"/>
      <c r="AB46" s="273" t="s">
        <v>109</v>
      </c>
      <c r="AC46" s="282"/>
      <c r="AD46" s="274"/>
      <c r="AE46" s="274"/>
      <c r="AF46" s="274"/>
      <c r="AG46" s="275"/>
      <c r="AH46" s="273" t="s">
        <v>108</v>
      </c>
      <c r="AI46" s="274"/>
      <c r="AJ46" s="274"/>
      <c r="AK46" s="274"/>
      <c r="AL46" s="274"/>
      <c r="AM46" s="275"/>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x14ac:dyDescent="0.25">
      <c r="A47" s="97"/>
      <c r="B47" s="97"/>
      <c r="C47" s="97"/>
      <c r="D47" s="97"/>
      <c r="E47" s="97"/>
      <c r="F47" s="97"/>
      <c r="G47" s="97"/>
      <c r="H47" s="97"/>
      <c r="I47" s="97"/>
      <c r="J47" s="276"/>
      <c r="K47" s="277"/>
      <c r="L47" s="277"/>
      <c r="M47" s="277"/>
      <c r="N47" s="277"/>
      <c r="O47" s="278"/>
      <c r="P47" s="276"/>
      <c r="Q47" s="277"/>
      <c r="R47" s="277"/>
      <c r="S47" s="277"/>
      <c r="T47" s="277"/>
      <c r="U47" s="278"/>
      <c r="V47" s="276"/>
      <c r="W47" s="277"/>
      <c r="X47" s="277"/>
      <c r="Y47" s="277"/>
      <c r="Z47" s="277"/>
      <c r="AA47" s="278"/>
      <c r="AB47" s="276"/>
      <c r="AC47" s="277"/>
      <c r="AD47" s="277"/>
      <c r="AE47" s="277"/>
      <c r="AF47" s="277"/>
      <c r="AG47" s="278"/>
      <c r="AH47" s="276"/>
      <c r="AI47" s="277"/>
      <c r="AJ47" s="277"/>
      <c r="AK47" s="277"/>
      <c r="AL47" s="277"/>
      <c r="AM47" s="278"/>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x14ac:dyDescent="0.25">
      <c r="A48" s="97"/>
      <c r="B48" s="97"/>
      <c r="C48" s="97"/>
      <c r="D48" s="97"/>
      <c r="E48" s="97"/>
      <c r="F48" s="97"/>
      <c r="G48" s="97"/>
      <c r="H48" s="97"/>
      <c r="I48" s="97"/>
      <c r="J48" s="276"/>
      <c r="K48" s="277"/>
      <c r="L48" s="277"/>
      <c r="M48" s="277"/>
      <c r="N48" s="277"/>
      <c r="O48" s="278"/>
      <c r="P48" s="276"/>
      <c r="Q48" s="277"/>
      <c r="R48" s="277"/>
      <c r="S48" s="277"/>
      <c r="T48" s="277"/>
      <c r="U48" s="278"/>
      <c r="V48" s="276"/>
      <c r="W48" s="277"/>
      <c r="X48" s="277"/>
      <c r="Y48" s="277"/>
      <c r="Z48" s="277"/>
      <c r="AA48" s="278"/>
      <c r="AB48" s="276"/>
      <c r="AC48" s="277"/>
      <c r="AD48" s="277"/>
      <c r="AE48" s="277"/>
      <c r="AF48" s="277"/>
      <c r="AG48" s="278"/>
      <c r="AH48" s="276"/>
      <c r="AI48" s="277"/>
      <c r="AJ48" s="277"/>
      <c r="AK48" s="277"/>
      <c r="AL48" s="277"/>
      <c r="AM48" s="278"/>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x14ac:dyDescent="0.25">
      <c r="A49" s="97"/>
      <c r="B49" s="97"/>
      <c r="C49" s="97"/>
      <c r="D49" s="97"/>
      <c r="E49" s="97"/>
      <c r="F49" s="97"/>
      <c r="G49" s="97"/>
      <c r="H49" s="97"/>
      <c r="I49" s="97"/>
      <c r="J49" s="276"/>
      <c r="K49" s="277"/>
      <c r="L49" s="277"/>
      <c r="M49" s="277"/>
      <c r="N49" s="277"/>
      <c r="O49" s="278"/>
      <c r="P49" s="276"/>
      <c r="Q49" s="277"/>
      <c r="R49" s="277"/>
      <c r="S49" s="277"/>
      <c r="T49" s="277"/>
      <c r="U49" s="278"/>
      <c r="V49" s="276"/>
      <c r="W49" s="277"/>
      <c r="X49" s="277"/>
      <c r="Y49" s="277"/>
      <c r="Z49" s="277"/>
      <c r="AA49" s="278"/>
      <c r="AB49" s="276"/>
      <c r="AC49" s="277"/>
      <c r="AD49" s="277"/>
      <c r="AE49" s="277"/>
      <c r="AF49" s="277"/>
      <c r="AG49" s="278"/>
      <c r="AH49" s="276"/>
      <c r="AI49" s="277"/>
      <c r="AJ49" s="277"/>
      <c r="AK49" s="277"/>
      <c r="AL49" s="277"/>
      <c r="AM49" s="278"/>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x14ac:dyDescent="0.25">
      <c r="A50" s="97"/>
      <c r="B50" s="97"/>
      <c r="C50" s="97"/>
      <c r="D50" s="97"/>
      <c r="E50" s="97"/>
      <c r="F50" s="97"/>
      <c r="G50" s="97"/>
      <c r="H50" s="97"/>
      <c r="I50" s="97"/>
      <c r="J50" s="276"/>
      <c r="K50" s="277"/>
      <c r="L50" s="277"/>
      <c r="M50" s="277"/>
      <c r="N50" s="277"/>
      <c r="O50" s="278"/>
      <c r="P50" s="276"/>
      <c r="Q50" s="277"/>
      <c r="R50" s="277"/>
      <c r="S50" s="277"/>
      <c r="T50" s="277"/>
      <c r="U50" s="278"/>
      <c r="V50" s="276"/>
      <c r="W50" s="277"/>
      <c r="X50" s="277"/>
      <c r="Y50" s="277"/>
      <c r="Z50" s="277"/>
      <c r="AA50" s="278"/>
      <c r="AB50" s="276"/>
      <c r="AC50" s="277"/>
      <c r="AD50" s="277"/>
      <c r="AE50" s="277"/>
      <c r="AF50" s="277"/>
      <c r="AG50" s="278"/>
      <c r="AH50" s="276"/>
      <c r="AI50" s="277"/>
      <c r="AJ50" s="277"/>
      <c r="AK50" s="277"/>
      <c r="AL50" s="277"/>
      <c r="AM50" s="278"/>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75" thickBot="1" x14ac:dyDescent="0.3">
      <c r="A51" s="97"/>
      <c r="B51" s="97"/>
      <c r="C51" s="97"/>
      <c r="D51" s="97"/>
      <c r="E51" s="97"/>
      <c r="F51" s="97"/>
      <c r="G51" s="97"/>
      <c r="H51" s="97"/>
      <c r="I51" s="97"/>
      <c r="J51" s="279"/>
      <c r="K51" s="280"/>
      <c r="L51" s="280"/>
      <c r="M51" s="280"/>
      <c r="N51" s="280"/>
      <c r="O51" s="281"/>
      <c r="P51" s="279"/>
      <c r="Q51" s="280"/>
      <c r="R51" s="280"/>
      <c r="S51" s="280"/>
      <c r="T51" s="280"/>
      <c r="U51" s="281"/>
      <c r="V51" s="279"/>
      <c r="W51" s="280"/>
      <c r="X51" s="280"/>
      <c r="Y51" s="280"/>
      <c r="Z51" s="280"/>
      <c r="AA51" s="281"/>
      <c r="AB51" s="279"/>
      <c r="AC51" s="280"/>
      <c r="AD51" s="280"/>
      <c r="AE51" s="280"/>
      <c r="AF51" s="280"/>
      <c r="AG51" s="281"/>
      <c r="AH51" s="279"/>
      <c r="AI51" s="280"/>
      <c r="AJ51" s="280"/>
      <c r="AK51" s="280"/>
      <c r="AL51" s="280"/>
      <c r="AM51" s="281"/>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x14ac:dyDescent="0.25">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x14ac:dyDescent="0.25">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x14ac:dyDescent="0.25">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row>
    <row r="63" spans="1:80" x14ac:dyDescent="0.25">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row>
    <row r="64" spans="1:80" x14ac:dyDescent="0.25">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c r="CB64" s="97"/>
    </row>
    <row r="65" spans="1:8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row>
    <row r="66" spans="1:8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row>
    <row r="67" spans="1:8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row>
    <row r="68" spans="1:8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row>
    <row r="69" spans="1:8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row>
    <row r="70" spans="1:8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row>
    <row r="71" spans="1:8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row>
    <row r="72" spans="1:8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row>
    <row r="73" spans="1:8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row>
    <row r="74" spans="1:8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row>
    <row r="75" spans="1:8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row>
    <row r="76" spans="1:8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7"/>
      <c r="BR76" s="97"/>
      <c r="BS76" s="97"/>
      <c r="BT76" s="97"/>
      <c r="BU76" s="97"/>
      <c r="BV76" s="97"/>
      <c r="BW76" s="97"/>
      <c r="BX76" s="97"/>
      <c r="BY76" s="97"/>
      <c r="BZ76" s="97"/>
      <c r="CA76" s="97"/>
      <c r="CB76" s="97"/>
    </row>
    <row r="77" spans="1:8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row>
    <row r="78" spans="1:8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row>
    <row r="79" spans="1:8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row>
    <row r="80" spans="1:8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row>
    <row r="81" spans="1:63"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row>
    <row r="82" spans="1:63"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row>
    <row r="83" spans="1:63"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row>
    <row r="84" spans="1:63"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row>
    <row r="85" spans="1:63"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row>
    <row r="86" spans="1:63"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row>
    <row r="87" spans="1:63"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row>
    <row r="88" spans="1:63"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row>
    <row r="89" spans="1:63"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row>
    <row r="90" spans="1:63"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row>
    <row r="91" spans="1:63"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row>
    <row r="92" spans="1:63"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row>
    <row r="93" spans="1:63"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row>
    <row r="94" spans="1:63"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row>
    <row r="95" spans="1:63"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row>
    <row r="96" spans="1:63"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row>
    <row r="97" spans="1:63"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row>
    <row r="98" spans="1:63"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row>
    <row r="99" spans="1:63"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row>
    <row r="100" spans="1:63"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row>
    <row r="101" spans="1:63"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row>
    <row r="102" spans="1:63"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row>
    <row r="103" spans="1:63"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row>
    <row r="104" spans="1:63"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row>
    <row r="105" spans="1:63"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row>
    <row r="106" spans="1:63"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row>
    <row r="107" spans="1:63"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c r="BI107" s="97"/>
      <c r="BJ107" s="97"/>
      <c r="BK107" s="97"/>
    </row>
    <row r="108" spans="1:63"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row>
    <row r="109" spans="1:63"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row>
    <row r="110" spans="1:63"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row>
    <row r="111" spans="1:63"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row>
    <row r="112" spans="1:63"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c r="BI112" s="97"/>
      <c r="BJ112" s="97"/>
      <c r="BK112" s="97"/>
    </row>
    <row r="113" spans="1:63"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row>
    <row r="114" spans="1:63"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row>
    <row r="115" spans="1:63"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row>
    <row r="116" spans="1:63"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row>
    <row r="117" spans="1:63"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row>
    <row r="118" spans="1:63"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row>
    <row r="119" spans="1:63"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row>
    <row r="120" spans="1:63"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row>
    <row r="121" spans="1:63"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c r="BI121" s="97"/>
      <c r="BJ121" s="97"/>
      <c r="BK121" s="97"/>
    </row>
    <row r="122" spans="1:63" x14ac:dyDescent="0.25">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row>
    <row r="123" spans="1:63" x14ac:dyDescent="0.25">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c r="BI123" s="97"/>
      <c r="BJ123" s="97"/>
      <c r="BK123" s="97"/>
    </row>
    <row r="124" spans="1:63" x14ac:dyDescent="0.25">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row>
    <row r="125" spans="1:63" x14ac:dyDescent="0.25">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row>
    <row r="126" spans="1:63" x14ac:dyDescent="0.25">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row>
    <row r="127" spans="1:63" x14ac:dyDescent="0.25">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row>
    <row r="128" spans="1:63" x14ac:dyDescent="0.25">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row>
    <row r="129" spans="2:63" x14ac:dyDescent="0.25">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c r="BI129" s="97"/>
      <c r="BJ129" s="97"/>
      <c r="BK129" s="97"/>
    </row>
    <row r="130" spans="2:63" x14ac:dyDescent="0.25">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row>
    <row r="131" spans="2:63" x14ac:dyDescent="0.25">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c r="BI131" s="97"/>
      <c r="BJ131" s="97"/>
      <c r="BK131" s="97"/>
    </row>
    <row r="132" spans="2:63" x14ac:dyDescent="0.25">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row>
    <row r="133" spans="2:63" x14ac:dyDescent="0.25">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row>
    <row r="134" spans="2:63" x14ac:dyDescent="0.25">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row>
    <row r="135" spans="2:63" x14ac:dyDescent="0.25">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row>
    <row r="136" spans="2:63" x14ac:dyDescent="0.25">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row>
    <row r="137" spans="2:63" x14ac:dyDescent="0.25">
      <c r="B137" s="97"/>
      <c r="C137" s="97"/>
      <c r="D137" s="97"/>
      <c r="E137" s="97"/>
      <c r="F137" s="97"/>
      <c r="G137" s="97"/>
      <c r="H137" s="97"/>
      <c r="I137" s="97"/>
    </row>
    <row r="138" spans="2:63" x14ac:dyDescent="0.25">
      <c r="B138" s="97"/>
      <c r="C138" s="97"/>
      <c r="D138" s="97"/>
      <c r="E138" s="97"/>
      <c r="F138" s="97"/>
      <c r="G138" s="97"/>
      <c r="H138" s="97"/>
      <c r="I138" s="97"/>
    </row>
    <row r="139" spans="2:63" x14ac:dyDescent="0.25">
      <c r="B139" s="97"/>
      <c r="C139" s="97"/>
      <c r="D139" s="97"/>
      <c r="E139" s="97"/>
      <c r="F139" s="97"/>
      <c r="G139" s="97"/>
      <c r="H139" s="97"/>
      <c r="I139" s="97"/>
    </row>
    <row r="140" spans="2:63" x14ac:dyDescent="0.25">
      <c r="B140" s="97"/>
      <c r="C140" s="97"/>
      <c r="D140" s="97"/>
      <c r="E140" s="97"/>
      <c r="F140" s="97"/>
      <c r="G140" s="97"/>
      <c r="H140" s="97"/>
      <c r="I140" s="97"/>
    </row>
  </sheetData>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248"/>
  <sheetViews>
    <sheetView zoomScale="50" zoomScaleNormal="50" workbookViewId="0">
      <selection activeCell="X39" sqref="X39"/>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row>
    <row r="2" spans="1:91" ht="18" customHeight="1" x14ac:dyDescent="0.25">
      <c r="A2" s="97"/>
      <c r="B2" s="350" t="s">
        <v>160</v>
      </c>
      <c r="C2" s="351"/>
      <c r="D2" s="351"/>
      <c r="E2" s="351"/>
      <c r="F2" s="351"/>
      <c r="G2" s="351"/>
      <c r="H2" s="351"/>
      <c r="I2" s="351"/>
      <c r="J2" s="272" t="s">
        <v>2</v>
      </c>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row>
    <row r="3" spans="1:91" ht="18.75" customHeight="1" x14ac:dyDescent="0.25">
      <c r="A3" s="97"/>
      <c r="B3" s="351"/>
      <c r="C3" s="351"/>
      <c r="D3" s="351"/>
      <c r="E3" s="351"/>
      <c r="F3" s="351"/>
      <c r="G3" s="351"/>
      <c r="H3" s="351"/>
      <c r="I3" s="351"/>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row>
    <row r="4" spans="1:91" ht="15" customHeight="1" x14ac:dyDescent="0.25">
      <c r="A4" s="97"/>
      <c r="B4" s="351"/>
      <c r="C4" s="351"/>
      <c r="D4" s="351"/>
      <c r="E4" s="351"/>
      <c r="F4" s="351"/>
      <c r="G4" s="351"/>
      <c r="H4" s="351"/>
      <c r="I4" s="351"/>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row>
    <row r="5" spans="1:91"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row>
    <row r="6" spans="1:91" ht="15" customHeight="1" x14ac:dyDescent="0.25">
      <c r="A6" s="97"/>
      <c r="B6" s="283" t="s">
        <v>4</v>
      </c>
      <c r="C6" s="283"/>
      <c r="D6" s="284"/>
      <c r="E6" s="321" t="s">
        <v>116</v>
      </c>
      <c r="F6" s="322"/>
      <c r="G6" s="322"/>
      <c r="H6" s="322"/>
      <c r="I6" s="323"/>
      <c r="J6" s="60" t="str">
        <f>IF(AND('Mapa final'!$Y$10="Muy Alta",'Mapa final'!$AA$10="Leve"),CONCATENATE("R1C",'Mapa final'!$O$10),"")</f>
        <v/>
      </c>
      <c r="K6" s="61" t="str">
        <f>IF(AND('Mapa final'!$Y$11="Muy Alta",'Mapa final'!$AA$11="Leve"),CONCATENATE("R1C",'Mapa final'!$O$11),"")</f>
        <v/>
      </c>
      <c r="L6" s="61" t="str">
        <f>IF(AND('Mapa final'!$Y$12="Muy Alta",'Mapa final'!$AA$12="Leve"),CONCATENATE("R1C",'Mapa final'!$O$12),"")</f>
        <v/>
      </c>
      <c r="M6" s="61" t="str">
        <f>IF(AND('Mapa final'!$Y$13="Muy Alta",'Mapa final'!$AA$13="Leve"),CONCATENATE("R1C",'Mapa final'!$O$13),"")</f>
        <v/>
      </c>
      <c r="N6" s="61" t="str">
        <f>IF(AND('Mapa final'!$Y$14="Muy Alta",'Mapa final'!$AA$14="Leve"),CONCATENATE("R1C",'Mapa final'!$O$14),"")</f>
        <v/>
      </c>
      <c r="O6" s="62" t="str">
        <f>IF(AND('Mapa final'!$Y$15="Muy Alta",'Mapa final'!$AA$15="Leve"),CONCATENATE("R1C",'Mapa final'!$O$15),"")</f>
        <v/>
      </c>
      <c r="P6" s="60" t="str">
        <f>IF(AND('Mapa final'!$Y$10="Muy Alta",'Mapa final'!$AA$10="Menor"),CONCATENATE("R1C",'Mapa final'!$O$10),"")</f>
        <v/>
      </c>
      <c r="Q6" s="61" t="str">
        <f>IF(AND('Mapa final'!$Y$11="Muy Alta",'Mapa final'!$AA$11="Menor"),CONCATENATE("R1C",'Mapa final'!$O$11),"")</f>
        <v/>
      </c>
      <c r="R6" s="61" t="str">
        <f>IF(AND('Mapa final'!$Y$12="Muy Alta",'Mapa final'!$AA$12="Menor"),CONCATENATE("R1C",'Mapa final'!$O$12),"")</f>
        <v/>
      </c>
      <c r="S6" s="61" t="str">
        <f>IF(AND('Mapa final'!$Y$13="Muy Alta",'Mapa final'!$AA$13="Menor"),CONCATENATE("R1C",'Mapa final'!$O$13),"")</f>
        <v/>
      </c>
      <c r="T6" s="61" t="str">
        <f>IF(AND('Mapa final'!$Y$14="Muy Alta",'Mapa final'!$AA$14="Menor"),CONCATENATE("R1C",'Mapa final'!$O$14),"")</f>
        <v/>
      </c>
      <c r="U6" s="62" t="str">
        <f>IF(AND('Mapa final'!$Y$15="Muy Alta",'Mapa final'!$AA$15="Menor"),CONCATENATE("R1C",'Mapa final'!$O$15),"")</f>
        <v/>
      </c>
      <c r="V6" s="60" t="str">
        <f>IF(AND('Mapa final'!$Y$10="Muy Alta",'Mapa final'!$AA$10="Moderado"),CONCATENATE("R1C",'Mapa final'!$O$10),"")</f>
        <v/>
      </c>
      <c r="W6" s="61" t="str">
        <f>IF(AND('Mapa final'!$Y$11="Muy Alta",'Mapa final'!$AA$11="Moderado"),CONCATENATE("R1C",'Mapa final'!$O$11),"")</f>
        <v/>
      </c>
      <c r="X6" s="61" t="str">
        <f>IF(AND('Mapa final'!$Y$12="Muy Alta",'Mapa final'!$AA$12="Moderado"),CONCATENATE("R1C",'Mapa final'!$O$12),"")</f>
        <v/>
      </c>
      <c r="Y6" s="61" t="str">
        <f>IF(AND('Mapa final'!$Y$13="Muy Alta",'Mapa final'!$AA$13="Moderado"),CONCATENATE("R1C",'Mapa final'!$O$13),"")</f>
        <v/>
      </c>
      <c r="Z6" s="61" t="str">
        <f>IF(AND('Mapa final'!$Y$14="Muy Alta",'Mapa final'!$AA$14="Moderado"),CONCATENATE("R1C",'Mapa final'!$O$14),"")</f>
        <v/>
      </c>
      <c r="AA6" s="62" t="str">
        <f>IF(AND('Mapa final'!$Y$15="Muy Alta",'Mapa final'!$AA$15="Moderado"),CONCATENATE("R1C",'Mapa final'!$O$15),"")</f>
        <v/>
      </c>
      <c r="AB6" s="60" t="str">
        <f>IF(AND('Mapa final'!$Y$10="Muy Alta",'Mapa final'!$AA$10="Mayor"),CONCATENATE("R1C",'Mapa final'!$O$10),"")</f>
        <v/>
      </c>
      <c r="AC6" s="61" t="str">
        <f>IF(AND('Mapa final'!$Y$11="Muy Alta",'Mapa final'!$AA$11="Mayor"),CONCATENATE("R1C",'Mapa final'!$O$11),"")</f>
        <v/>
      </c>
      <c r="AD6" s="61" t="str">
        <f>IF(AND('Mapa final'!$Y$12="Muy Alta",'Mapa final'!$AA$12="Mayor"),CONCATENATE("R1C",'Mapa final'!$O$12),"")</f>
        <v/>
      </c>
      <c r="AE6" s="61" t="str">
        <f>IF(AND('Mapa final'!$Y$13="Muy Alta",'Mapa final'!$AA$13="Mayor"),CONCATENATE("R1C",'Mapa final'!$O$13),"")</f>
        <v/>
      </c>
      <c r="AF6" s="61" t="str">
        <f>IF(AND('Mapa final'!$Y$14="Muy Alta",'Mapa final'!$AA$14="Mayor"),CONCATENATE("R1C",'Mapa final'!$O$14),"")</f>
        <v/>
      </c>
      <c r="AG6" s="62" t="str">
        <f>IF(AND('Mapa final'!$Y$15="Muy Alta",'Mapa final'!$AA$15="Mayor"),CONCATENATE("R1C",'Mapa final'!$O$15),"")</f>
        <v/>
      </c>
      <c r="AH6" s="63" t="str">
        <f>IF(AND('Mapa final'!$Y$10="Muy Alta",'Mapa final'!$AA$10="Catastrófico"),CONCATENATE("R1C",'Mapa final'!$O$10),"")</f>
        <v/>
      </c>
      <c r="AI6" s="64" t="str">
        <f>IF(AND('Mapa final'!$Y$11="Muy Alta",'Mapa final'!$AA$11="Catastrófico"),CONCATENATE("R1C",'Mapa final'!$O$11),"")</f>
        <v/>
      </c>
      <c r="AJ6" s="64" t="str">
        <f>IF(AND('Mapa final'!$Y$12="Muy Alta",'Mapa final'!$AA$12="Catastrófico"),CONCATENATE("R1C",'Mapa final'!$O$12),"")</f>
        <v/>
      </c>
      <c r="AK6" s="64" t="str">
        <f>IF(AND('Mapa final'!$Y$13="Muy Alta",'Mapa final'!$AA$13="Catastrófico"),CONCATENATE("R1C",'Mapa final'!$O$13),"")</f>
        <v/>
      </c>
      <c r="AL6" s="64" t="str">
        <f>IF(AND('Mapa final'!$Y$14="Muy Alta",'Mapa final'!$AA$14="Catastrófico"),CONCATENATE("R1C",'Mapa final'!$O$14),"")</f>
        <v/>
      </c>
      <c r="AM6" s="65" t="str">
        <f>IF(AND('Mapa final'!$Y$15="Muy Alta",'Mapa final'!$AA$15="Catastrófico"),CONCATENATE("R1C",'Mapa final'!$O$15),"")</f>
        <v/>
      </c>
      <c r="AN6" s="97"/>
      <c r="AO6" s="341" t="s">
        <v>79</v>
      </c>
      <c r="AP6" s="342"/>
      <c r="AQ6" s="342"/>
      <c r="AR6" s="342"/>
      <c r="AS6" s="342"/>
      <c r="AT6" s="343"/>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row>
    <row r="7" spans="1:91" ht="15" customHeight="1" x14ac:dyDescent="0.25">
      <c r="A7" s="97"/>
      <c r="B7" s="283"/>
      <c r="C7" s="283"/>
      <c r="D7" s="284"/>
      <c r="E7" s="324"/>
      <c r="F7" s="325"/>
      <c r="G7" s="325"/>
      <c r="H7" s="325"/>
      <c r="I7" s="326"/>
      <c r="J7" s="66" t="str">
        <f>IF(AND('Mapa final'!$Y$16="Muy Alta",'Mapa final'!$AA$16="Leve"),CONCATENATE("R2C",'Mapa final'!$O$16),"")</f>
        <v/>
      </c>
      <c r="K7" s="67" t="str">
        <f>IF(AND('Mapa final'!$Y$17="Muy Alta",'Mapa final'!$AA$17="Leve"),CONCATENATE("R2C",'Mapa final'!$O$17),"")</f>
        <v/>
      </c>
      <c r="L7" s="67" t="str">
        <f>IF(AND('Mapa final'!$Y$18="Muy Alta",'Mapa final'!$AA$18="Leve"),CONCATENATE("R2C",'Mapa final'!$O$18),"")</f>
        <v/>
      </c>
      <c r="M7" s="67" t="str">
        <f>IF(AND('Mapa final'!$Y$19="Muy Alta",'Mapa final'!$AA$19="Leve"),CONCATENATE("R2C",'Mapa final'!$O$19),"")</f>
        <v/>
      </c>
      <c r="N7" s="67" t="str">
        <f>IF(AND('Mapa final'!$Y$20="Muy Alta",'Mapa final'!$AA$20="Leve"),CONCATENATE("R2C",'Mapa final'!$O$20),"")</f>
        <v/>
      </c>
      <c r="O7" s="68" t="str">
        <f>IF(AND('Mapa final'!$Y$21="Muy Alta",'Mapa final'!$AA$21="Leve"),CONCATENATE("R2C",'Mapa final'!$O$21),"")</f>
        <v/>
      </c>
      <c r="P7" s="66" t="str">
        <f>IF(AND('Mapa final'!$Y$16="Muy Alta",'Mapa final'!$AA$16="Menor"),CONCATENATE("R2C",'Mapa final'!$O$16),"")</f>
        <v/>
      </c>
      <c r="Q7" s="67" t="str">
        <f>IF(AND('Mapa final'!$Y$17="Muy Alta",'Mapa final'!$AA$17="Menor"),CONCATENATE("R2C",'Mapa final'!$O$17),"")</f>
        <v/>
      </c>
      <c r="R7" s="67" t="str">
        <f>IF(AND('Mapa final'!$Y$18="Muy Alta",'Mapa final'!$AA$18="Menor"),CONCATENATE("R2C",'Mapa final'!$O$18),"")</f>
        <v/>
      </c>
      <c r="S7" s="67" t="str">
        <f>IF(AND('Mapa final'!$Y$19="Muy Alta",'Mapa final'!$AA$19="Menor"),CONCATENATE("R2C",'Mapa final'!$O$19),"")</f>
        <v/>
      </c>
      <c r="T7" s="67" t="str">
        <f>IF(AND('Mapa final'!$Y$20="Muy Alta",'Mapa final'!$AA$20="Menor"),CONCATENATE("R2C",'Mapa final'!$O$20),"")</f>
        <v/>
      </c>
      <c r="U7" s="68" t="str">
        <f>IF(AND('Mapa final'!$Y$21="Muy Alta",'Mapa final'!$AA$21="Menor"),CONCATENATE("R2C",'Mapa final'!$O$21),"")</f>
        <v/>
      </c>
      <c r="V7" s="66" t="str">
        <f>IF(AND('Mapa final'!$Y$16="Muy Alta",'Mapa final'!$AA$16="Moderado"),CONCATENATE("R2C",'Mapa final'!$O$16),"")</f>
        <v/>
      </c>
      <c r="W7" s="67" t="str">
        <f>IF(AND('Mapa final'!$Y$17="Muy Alta",'Mapa final'!$AA$17="Moderado"),CONCATENATE("R2C",'Mapa final'!$O$17),"")</f>
        <v/>
      </c>
      <c r="X7" s="67" t="str">
        <f>IF(AND('Mapa final'!$Y$18="Muy Alta",'Mapa final'!$AA$18="Moderado"),CONCATENATE("R2C",'Mapa final'!$O$18),"")</f>
        <v/>
      </c>
      <c r="Y7" s="67" t="str">
        <f>IF(AND('Mapa final'!$Y$19="Muy Alta",'Mapa final'!$AA$19="Moderado"),CONCATENATE("R2C",'Mapa final'!$O$19),"")</f>
        <v/>
      </c>
      <c r="Z7" s="67" t="str">
        <f>IF(AND('Mapa final'!$Y$20="Muy Alta",'Mapa final'!$AA$20="Moderado"),CONCATENATE("R2C",'Mapa final'!$O$20),"")</f>
        <v/>
      </c>
      <c r="AA7" s="68" t="str">
        <f>IF(AND('Mapa final'!$Y$21="Muy Alta",'Mapa final'!$AA$21="Moderado"),CONCATENATE("R2C",'Mapa final'!$O$21),"")</f>
        <v/>
      </c>
      <c r="AB7" s="66" t="str">
        <f>IF(AND('Mapa final'!$Y$16="Muy Alta",'Mapa final'!$AA$16="Mayor"),CONCATENATE("R2C",'Mapa final'!$O$16),"")</f>
        <v/>
      </c>
      <c r="AC7" s="67" t="str">
        <f>IF(AND('Mapa final'!$Y$17="Muy Alta",'Mapa final'!$AA$17="Mayor"),CONCATENATE("R2C",'Mapa final'!$O$17),"")</f>
        <v/>
      </c>
      <c r="AD7" s="67" t="str">
        <f>IF(AND('Mapa final'!$Y$18="Muy Alta",'Mapa final'!$AA$18="Mayor"),CONCATENATE("R2C",'Mapa final'!$O$18),"")</f>
        <v/>
      </c>
      <c r="AE7" s="67" t="str">
        <f>IF(AND('Mapa final'!$Y$19="Muy Alta",'Mapa final'!$AA$19="Mayor"),CONCATENATE("R2C",'Mapa final'!$O$19),"")</f>
        <v/>
      </c>
      <c r="AF7" s="67" t="str">
        <f>IF(AND('Mapa final'!$Y$20="Muy Alta",'Mapa final'!$AA$20="Mayor"),CONCATENATE("R2C",'Mapa final'!$O$20),"")</f>
        <v/>
      </c>
      <c r="AG7" s="68" t="str">
        <f>IF(AND('Mapa final'!$Y$21="Muy Alta",'Mapa final'!$AA$21="Mayor"),CONCATENATE("R2C",'Mapa final'!$O$21),"")</f>
        <v/>
      </c>
      <c r="AH7" s="69" t="str">
        <f>IF(AND('Mapa final'!$Y$16="Muy Alta",'Mapa final'!$AA$16="Catastrófico"),CONCATENATE("R2C",'Mapa final'!$O$16),"")</f>
        <v/>
      </c>
      <c r="AI7" s="70" t="str">
        <f>IF(AND('Mapa final'!$Y$17="Muy Alta",'Mapa final'!$AA$17="Catastrófico"),CONCATENATE("R2C",'Mapa final'!$O$17),"")</f>
        <v/>
      </c>
      <c r="AJ7" s="70" t="str">
        <f>IF(AND('Mapa final'!$Y$18="Muy Alta",'Mapa final'!$AA$18="Catastrófico"),CONCATENATE("R2C",'Mapa final'!$O$18),"")</f>
        <v/>
      </c>
      <c r="AK7" s="70" t="str">
        <f>IF(AND('Mapa final'!$Y$19="Muy Alta",'Mapa final'!$AA$19="Catastrófico"),CONCATENATE("R2C",'Mapa final'!$O$19),"")</f>
        <v/>
      </c>
      <c r="AL7" s="70" t="str">
        <f>IF(AND('Mapa final'!$Y$20="Muy Alta",'Mapa final'!$AA$20="Catastrófico"),CONCATENATE("R2C",'Mapa final'!$O$20),"")</f>
        <v/>
      </c>
      <c r="AM7" s="71" t="str">
        <f>IF(AND('Mapa final'!$Y$21="Muy Alta",'Mapa final'!$AA$21="Catastrófico"),CONCATENATE("R2C",'Mapa final'!$O$21),"")</f>
        <v/>
      </c>
      <c r="AN7" s="97"/>
      <c r="AO7" s="344"/>
      <c r="AP7" s="345"/>
      <c r="AQ7" s="345"/>
      <c r="AR7" s="345"/>
      <c r="AS7" s="345"/>
      <c r="AT7" s="346"/>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row>
    <row r="8" spans="1:91" ht="15" customHeight="1" x14ac:dyDescent="0.25">
      <c r="A8" s="97"/>
      <c r="B8" s="283"/>
      <c r="C8" s="283"/>
      <c r="D8" s="284"/>
      <c r="E8" s="324"/>
      <c r="F8" s="325"/>
      <c r="G8" s="325"/>
      <c r="H8" s="325"/>
      <c r="I8" s="326"/>
      <c r="J8" s="66" t="str">
        <f>IF(AND('Mapa final'!$Y$22="Muy Alta",'Mapa final'!$AA$22="Leve"),CONCATENATE("R3C",'Mapa final'!$O$22),"")</f>
        <v/>
      </c>
      <c r="K8" s="67" t="str">
        <f>IF(AND('Mapa final'!$Y$23="Muy Alta",'Mapa final'!$AA$23="Leve"),CONCATENATE("R3C",'Mapa final'!$O$23),"")</f>
        <v/>
      </c>
      <c r="L8" s="67" t="str">
        <f>IF(AND('Mapa final'!$Y$24="Muy Alta",'Mapa final'!$AA$24="Leve"),CONCATENATE("R3C",'Mapa final'!$O$24),"")</f>
        <v/>
      </c>
      <c r="M8" s="67" t="str">
        <f>IF(AND('Mapa final'!$Y$25="Muy Alta",'Mapa final'!$AA$25="Leve"),CONCATENATE("R3C",'Mapa final'!$O$25),"")</f>
        <v/>
      </c>
      <c r="N8" s="67" t="str">
        <f>IF(AND('Mapa final'!$Y$26="Muy Alta",'Mapa final'!$AA$26="Leve"),CONCATENATE("R3C",'Mapa final'!$O$26),"")</f>
        <v/>
      </c>
      <c r="O8" s="68" t="str">
        <f>IF(AND('Mapa final'!$Y$27="Muy Alta",'Mapa final'!$AA$27="Leve"),CONCATENATE("R3C",'Mapa final'!$O$27),"")</f>
        <v/>
      </c>
      <c r="P8" s="66" t="str">
        <f>IF(AND('Mapa final'!$Y$22="Muy Alta",'Mapa final'!$AA$22="Menor"),CONCATENATE("R3C",'Mapa final'!$O$22),"")</f>
        <v/>
      </c>
      <c r="Q8" s="67" t="str">
        <f>IF(AND('Mapa final'!$Y$23="Muy Alta",'Mapa final'!$AA$23="Menor"),CONCATENATE("R3C",'Mapa final'!$O$23),"")</f>
        <v/>
      </c>
      <c r="R8" s="67" t="str">
        <f>IF(AND('Mapa final'!$Y$24="Muy Alta",'Mapa final'!$AA$24="Menor"),CONCATENATE("R3C",'Mapa final'!$O$24),"")</f>
        <v/>
      </c>
      <c r="S8" s="67" t="str">
        <f>IF(AND('Mapa final'!$Y$25="Muy Alta",'Mapa final'!$AA$25="Menor"),CONCATENATE("R3C",'Mapa final'!$O$25),"")</f>
        <v/>
      </c>
      <c r="T8" s="67" t="str">
        <f>IF(AND('Mapa final'!$Y$26="Muy Alta",'Mapa final'!$AA$26="Menor"),CONCATENATE("R3C",'Mapa final'!$O$26),"")</f>
        <v/>
      </c>
      <c r="U8" s="68" t="str">
        <f>IF(AND('Mapa final'!$Y$27="Muy Alta",'Mapa final'!$AA$27="Menor"),CONCATENATE("R3C",'Mapa final'!$O$27),"")</f>
        <v/>
      </c>
      <c r="V8" s="66" t="str">
        <f>IF(AND('Mapa final'!$Y$22="Muy Alta",'Mapa final'!$AA$22="Moderado"),CONCATENATE("R3C",'Mapa final'!$O$22),"")</f>
        <v/>
      </c>
      <c r="W8" s="67" t="str">
        <f>IF(AND('Mapa final'!$Y$23="Muy Alta",'Mapa final'!$AA$23="Moderado"),CONCATENATE("R3C",'Mapa final'!$O$23),"")</f>
        <v/>
      </c>
      <c r="X8" s="67" t="str">
        <f>IF(AND('Mapa final'!$Y$24="Muy Alta",'Mapa final'!$AA$24="Moderado"),CONCATENATE("R3C",'Mapa final'!$O$24),"")</f>
        <v/>
      </c>
      <c r="Y8" s="67" t="str">
        <f>IF(AND('Mapa final'!$Y$25="Muy Alta",'Mapa final'!$AA$25="Moderado"),CONCATENATE("R3C",'Mapa final'!$O$25),"")</f>
        <v/>
      </c>
      <c r="Z8" s="67" t="str">
        <f>IF(AND('Mapa final'!$Y$26="Muy Alta",'Mapa final'!$AA$26="Moderado"),CONCATENATE("R3C",'Mapa final'!$O$26),"")</f>
        <v/>
      </c>
      <c r="AA8" s="68" t="str">
        <f>IF(AND('Mapa final'!$Y$27="Muy Alta",'Mapa final'!$AA$27="Moderado"),CONCATENATE("R3C",'Mapa final'!$O$27),"")</f>
        <v/>
      </c>
      <c r="AB8" s="66" t="str">
        <f>IF(AND('Mapa final'!$Y$22="Muy Alta",'Mapa final'!$AA$22="Mayor"),CONCATENATE("R3C",'Mapa final'!$O$22),"")</f>
        <v/>
      </c>
      <c r="AC8" s="67" t="str">
        <f>IF(AND('Mapa final'!$Y$23="Muy Alta",'Mapa final'!$AA$23="Mayor"),CONCATENATE("R3C",'Mapa final'!$O$23),"")</f>
        <v/>
      </c>
      <c r="AD8" s="67" t="str">
        <f>IF(AND('Mapa final'!$Y$24="Muy Alta",'Mapa final'!$AA$24="Mayor"),CONCATENATE("R3C",'Mapa final'!$O$24),"")</f>
        <v/>
      </c>
      <c r="AE8" s="67" t="str">
        <f>IF(AND('Mapa final'!$Y$25="Muy Alta",'Mapa final'!$AA$25="Mayor"),CONCATENATE("R3C",'Mapa final'!$O$25),"")</f>
        <v/>
      </c>
      <c r="AF8" s="67" t="str">
        <f>IF(AND('Mapa final'!$Y$26="Muy Alta",'Mapa final'!$AA$26="Mayor"),CONCATENATE("R3C",'Mapa final'!$O$26),"")</f>
        <v/>
      </c>
      <c r="AG8" s="68" t="str">
        <f>IF(AND('Mapa final'!$Y$27="Muy Alta",'Mapa final'!$AA$27="Mayor"),CONCATENATE("R3C",'Mapa final'!$O$27),"")</f>
        <v/>
      </c>
      <c r="AH8" s="69" t="str">
        <f>IF(AND('Mapa final'!$Y$22="Muy Alta",'Mapa final'!$AA$22="Catastrófico"),CONCATENATE("R3C",'Mapa final'!$O$22),"")</f>
        <v/>
      </c>
      <c r="AI8" s="70" t="str">
        <f>IF(AND('Mapa final'!$Y$23="Muy Alta",'Mapa final'!$AA$23="Catastrófico"),CONCATENATE("R3C",'Mapa final'!$O$23),"")</f>
        <v/>
      </c>
      <c r="AJ8" s="70" t="str">
        <f>IF(AND('Mapa final'!$Y$24="Muy Alta",'Mapa final'!$AA$24="Catastrófico"),CONCATENATE("R3C",'Mapa final'!$O$24),"")</f>
        <v/>
      </c>
      <c r="AK8" s="70" t="str">
        <f>IF(AND('Mapa final'!$Y$25="Muy Alta",'Mapa final'!$AA$25="Catastrófico"),CONCATENATE("R3C",'Mapa final'!$O$25),"")</f>
        <v/>
      </c>
      <c r="AL8" s="70" t="str">
        <f>IF(AND('Mapa final'!$Y$26="Muy Alta",'Mapa final'!$AA$26="Catastrófico"),CONCATENATE("R3C",'Mapa final'!$O$26),"")</f>
        <v/>
      </c>
      <c r="AM8" s="71" t="str">
        <f>IF(AND('Mapa final'!$Y$27="Muy Alta",'Mapa final'!$AA$27="Catastrófico"),CONCATENATE("R3C",'Mapa final'!$O$27),"")</f>
        <v/>
      </c>
      <c r="AN8" s="97"/>
      <c r="AO8" s="344"/>
      <c r="AP8" s="345"/>
      <c r="AQ8" s="345"/>
      <c r="AR8" s="345"/>
      <c r="AS8" s="345"/>
      <c r="AT8" s="346"/>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row>
    <row r="9" spans="1:91" ht="15" customHeight="1" x14ac:dyDescent="0.25">
      <c r="A9" s="97"/>
      <c r="B9" s="283"/>
      <c r="C9" s="283"/>
      <c r="D9" s="284"/>
      <c r="E9" s="324"/>
      <c r="F9" s="325"/>
      <c r="G9" s="325"/>
      <c r="H9" s="325"/>
      <c r="I9" s="326"/>
      <c r="J9" s="66" t="str">
        <f>IF(AND('Mapa final'!$Y$28="Muy Alta",'Mapa final'!$AA$28="Leve"),CONCATENATE("R4C",'Mapa final'!$O$28),"")</f>
        <v/>
      </c>
      <c r="K9" s="67" t="str">
        <f>IF(AND('Mapa final'!$Y$29="Muy Alta",'Mapa final'!$AA$29="Leve"),CONCATENATE("R4C",'Mapa final'!$O$29),"")</f>
        <v/>
      </c>
      <c r="L9" s="67" t="str">
        <f>IF(AND('Mapa final'!$Y$30="Muy Alta",'Mapa final'!$AA$30="Leve"),CONCATENATE("R4C",'Mapa final'!$O$30),"")</f>
        <v/>
      </c>
      <c r="M9" s="67" t="str">
        <f>IF(AND('Mapa final'!$Y$31="Muy Alta",'Mapa final'!$AA$31="Leve"),CONCATENATE("R4C",'Mapa final'!$O$31),"")</f>
        <v/>
      </c>
      <c r="N9" s="67" t="str">
        <f>IF(AND('Mapa final'!$Y$32="Muy Alta",'Mapa final'!$AA$32="Leve"),CONCATENATE("R4C",'Mapa final'!$O$32),"")</f>
        <v/>
      </c>
      <c r="O9" s="68" t="str">
        <f>IF(AND('Mapa final'!$Y$33="Muy Alta",'Mapa final'!$AA$33="Leve"),CONCATENATE("R4C",'Mapa final'!$O$33),"")</f>
        <v/>
      </c>
      <c r="P9" s="66" t="str">
        <f>IF(AND('Mapa final'!$Y$28="Muy Alta",'Mapa final'!$AA$28="Menor"),CONCATENATE("R4C",'Mapa final'!$O$28),"")</f>
        <v/>
      </c>
      <c r="Q9" s="67" t="str">
        <f>IF(AND('Mapa final'!$Y$29="Muy Alta",'Mapa final'!$AA$29="Menor"),CONCATENATE("R4C",'Mapa final'!$O$29),"")</f>
        <v/>
      </c>
      <c r="R9" s="67" t="str">
        <f>IF(AND('Mapa final'!$Y$30="Muy Alta",'Mapa final'!$AA$30="Menor"),CONCATENATE("R4C",'Mapa final'!$O$30),"")</f>
        <v/>
      </c>
      <c r="S9" s="67" t="str">
        <f>IF(AND('Mapa final'!$Y$31="Muy Alta",'Mapa final'!$AA$31="Menor"),CONCATENATE("R4C",'Mapa final'!$O$31),"")</f>
        <v/>
      </c>
      <c r="T9" s="67" t="str">
        <f>IF(AND('Mapa final'!$Y$32="Muy Alta",'Mapa final'!$AA$32="Menor"),CONCATENATE("R4C",'Mapa final'!$O$32),"")</f>
        <v/>
      </c>
      <c r="U9" s="68" t="str">
        <f>IF(AND('Mapa final'!$Y$33="Muy Alta",'Mapa final'!$AA$33="Menor"),CONCATENATE("R4C",'Mapa final'!$O$33),"")</f>
        <v/>
      </c>
      <c r="V9" s="66" t="str">
        <f>IF(AND('Mapa final'!$Y$28="Muy Alta",'Mapa final'!$AA$28="Moderado"),CONCATENATE("R4C",'Mapa final'!$O$28),"")</f>
        <v/>
      </c>
      <c r="W9" s="67" t="str">
        <f>IF(AND('Mapa final'!$Y$29="Muy Alta",'Mapa final'!$AA$29="Moderado"),CONCATENATE("R4C",'Mapa final'!$O$29),"")</f>
        <v/>
      </c>
      <c r="X9" s="67" t="str">
        <f>IF(AND('Mapa final'!$Y$30="Muy Alta",'Mapa final'!$AA$30="Moderado"),CONCATENATE("R4C",'Mapa final'!$O$30),"")</f>
        <v/>
      </c>
      <c r="Y9" s="67" t="str">
        <f>IF(AND('Mapa final'!$Y$31="Muy Alta",'Mapa final'!$AA$31="Moderado"),CONCATENATE("R4C",'Mapa final'!$O$31),"")</f>
        <v/>
      </c>
      <c r="Z9" s="67" t="str">
        <f>IF(AND('Mapa final'!$Y$32="Muy Alta",'Mapa final'!$AA$32="Moderado"),CONCATENATE("R4C",'Mapa final'!$O$32),"")</f>
        <v/>
      </c>
      <c r="AA9" s="68" t="str">
        <f>IF(AND('Mapa final'!$Y$33="Muy Alta",'Mapa final'!$AA$33="Moderado"),CONCATENATE("R4C",'Mapa final'!$O$33),"")</f>
        <v/>
      </c>
      <c r="AB9" s="66" t="str">
        <f>IF(AND('Mapa final'!$Y$28="Muy Alta",'Mapa final'!$AA$28="Mayor"),CONCATENATE("R4C",'Mapa final'!$O$28),"")</f>
        <v/>
      </c>
      <c r="AC9" s="67" t="str">
        <f>IF(AND('Mapa final'!$Y$29="Muy Alta",'Mapa final'!$AA$29="Mayor"),CONCATENATE("R4C",'Mapa final'!$O$29),"")</f>
        <v/>
      </c>
      <c r="AD9" s="67" t="str">
        <f>IF(AND('Mapa final'!$Y$30="Muy Alta",'Mapa final'!$AA$30="Mayor"),CONCATENATE("R4C",'Mapa final'!$O$30),"")</f>
        <v/>
      </c>
      <c r="AE9" s="67" t="str">
        <f>IF(AND('Mapa final'!$Y$31="Muy Alta",'Mapa final'!$AA$31="Mayor"),CONCATENATE("R4C",'Mapa final'!$O$31),"")</f>
        <v/>
      </c>
      <c r="AF9" s="67" t="str">
        <f>IF(AND('Mapa final'!$Y$32="Muy Alta",'Mapa final'!$AA$32="Mayor"),CONCATENATE("R4C",'Mapa final'!$O$32),"")</f>
        <v/>
      </c>
      <c r="AG9" s="68" t="str">
        <f>IF(AND('Mapa final'!$Y$33="Muy Alta",'Mapa final'!$AA$33="Mayor"),CONCATENATE("R4C",'Mapa final'!$O$33),"")</f>
        <v/>
      </c>
      <c r="AH9" s="69" t="str">
        <f>IF(AND('Mapa final'!$Y$28="Muy Alta",'Mapa final'!$AA$28="Catastrófico"),CONCATENATE("R4C",'Mapa final'!$O$28),"")</f>
        <v/>
      </c>
      <c r="AI9" s="70" t="str">
        <f>IF(AND('Mapa final'!$Y$29="Muy Alta",'Mapa final'!$AA$29="Catastrófico"),CONCATENATE("R4C",'Mapa final'!$O$29),"")</f>
        <v/>
      </c>
      <c r="AJ9" s="70" t="str">
        <f>IF(AND('Mapa final'!$Y$30="Muy Alta",'Mapa final'!$AA$30="Catastrófico"),CONCATENATE("R4C",'Mapa final'!$O$30),"")</f>
        <v/>
      </c>
      <c r="AK9" s="70" t="str">
        <f>IF(AND('Mapa final'!$Y$31="Muy Alta",'Mapa final'!$AA$31="Catastrófico"),CONCATENATE("R4C",'Mapa final'!$O$31),"")</f>
        <v/>
      </c>
      <c r="AL9" s="70" t="str">
        <f>IF(AND('Mapa final'!$Y$32="Muy Alta",'Mapa final'!$AA$32="Catastrófico"),CONCATENATE("R4C",'Mapa final'!$O$32),"")</f>
        <v/>
      </c>
      <c r="AM9" s="71" t="str">
        <f>IF(AND('Mapa final'!$Y$33="Muy Alta",'Mapa final'!$AA$33="Catastrófico"),CONCATENATE("R4C",'Mapa final'!$O$33),"")</f>
        <v/>
      </c>
      <c r="AN9" s="97"/>
      <c r="AO9" s="344"/>
      <c r="AP9" s="345"/>
      <c r="AQ9" s="345"/>
      <c r="AR9" s="345"/>
      <c r="AS9" s="345"/>
      <c r="AT9" s="346"/>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row>
    <row r="10" spans="1:91" ht="15" customHeight="1" x14ac:dyDescent="0.25">
      <c r="A10" s="97"/>
      <c r="B10" s="283"/>
      <c r="C10" s="283"/>
      <c r="D10" s="284"/>
      <c r="E10" s="324"/>
      <c r="F10" s="325"/>
      <c r="G10" s="325"/>
      <c r="H10" s="325"/>
      <c r="I10" s="326"/>
      <c r="J10" s="66" t="str">
        <f>IF(AND('Mapa final'!$Y$34="Muy Alta",'Mapa final'!$AA$34="Leve"),CONCATENATE("R5C",'Mapa final'!$O$34),"")</f>
        <v/>
      </c>
      <c r="K10" s="67" t="str">
        <f>IF(AND('Mapa final'!$Y$35="Muy Alta",'Mapa final'!$AA$35="Leve"),CONCATENATE("R5C",'Mapa final'!$O$35),"")</f>
        <v/>
      </c>
      <c r="L10" s="67" t="str">
        <f>IF(AND('Mapa final'!$Y$36="Muy Alta",'Mapa final'!$AA$36="Leve"),CONCATENATE("R5C",'Mapa final'!$O$36),"")</f>
        <v/>
      </c>
      <c r="M10" s="67" t="str">
        <f>IF(AND('Mapa final'!$Y$37="Muy Alta",'Mapa final'!$AA$37="Leve"),CONCATENATE("R5C",'Mapa final'!$O$37),"")</f>
        <v/>
      </c>
      <c r="N10" s="67" t="str">
        <f>IF(AND('Mapa final'!$Y$38="Muy Alta",'Mapa final'!$AA$38="Leve"),CONCATENATE("R5C",'Mapa final'!$O$38),"")</f>
        <v/>
      </c>
      <c r="O10" s="68" t="str">
        <f>IF(AND('Mapa final'!$Y$39="Muy Alta",'Mapa final'!$AA$39="Leve"),CONCATENATE("R5C",'Mapa final'!$O$39),"")</f>
        <v/>
      </c>
      <c r="P10" s="66" t="str">
        <f>IF(AND('Mapa final'!$Y$34="Muy Alta",'Mapa final'!$AA$34="Menor"),CONCATENATE("R5C",'Mapa final'!$O$34),"")</f>
        <v/>
      </c>
      <c r="Q10" s="67" t="str">
        <f>IF(AND('Mapa final'!$Y$35="Muy Alta",'Mapa final'!$AA$35="Menor"),CONCATENATE("R5C",'Mapa final'!$O$35),"")</f>
        <v/>
      </c>
      <c r="R10" s="67" t="str">
        <f>IF(AND('Mapa final'!$Y$36="Muy Alta",'Mapa final'!$AA$36="Menor"),CONCATENATE("R5C",'Mapa final'!$O$36),"")</f>
        <v/>
      </c>
      <c r="S10" s="67" t="str">
        <f>IF(AND('Mapa final'!$Y$37="Muy Alta",'Mapa final'!$AA$37="Menor"),CONCATENATE("R5C",'Mapa final'!$O$37),"")</f>
        <v/>
      </c>
      <c r="T10" s="67" t="str">
        <f>IF(AND('Mapa final'!$Y$38="Muy Alta",'Mapa final'!$AA$38="Menor"),CONCATENATE("R5C",'Mapa final'!$O$38),"")</f>
        <v/>
      </c>
      <c r="U10" s="68" t="str">
        <f>IF(AND('Mapa final'!$Y$39="Muy Alta",'Mapa final'!$AA$39="Menor"),CONCATENATE("R5C",'Mapa final'!$O$39),"")</f>
        <v/>
      </c>
      <c r="V10" s="66" t="str">
        <f>IF(AND('Mapa final'!$Y$34="Muy Alta",'Mapa final'!$AA$34="Moderado"),CONCATENATE("R5C",'Mapa final'!$O$34),"")</f>
        <v/>
      </c>
      <c r="W10" s="67" t="str">
        <f>IF(AND('Mapa final'!$Y$35="Muy Alta",'Mapa final'!$AA$35="Moderado"),CONCATENATE("R5C",'Mapa final'!$O$35),"")</f>
        <v/>
      </c>
      <c r="X10" s="67" t="str">
        <f>IF(AND('Mapa final'!$Y$36="Muy Alta",'Mapa final'!$AA$36="Moderado"),CONCATENATE("R5C",'Mapa final'!$O$36),"")</f>
        <v/>
      </c>
      <c r="Y10" s="67" t="str">
        <f>IF(AND('Mapa final'!$Y$37="Muy Alta",'Mapa final'!$AA$37="Moderado"),CONCATENATE("R5C",'Mapa final'!$O$37),"")</f>
        <v/>
      </c>
      <c r="Z10" s="67" t="str">
        <f>IF(AND('Mapa final'!$Y$38="Muy Alta",'Mapa final'!$AA$38="Moderado"),CONCATENATE("R5C",'Mapa final'!$O$38),"")</f>
        <v/>
      </c>
      <c r="AA10" s="68" t="str">
        <f>IF(AND('Mapa final'!$Y$39="Muy Alta",'Mapa final'!$AA$39="Moderado"),CONCATENATE("R5C",'Mapa final'!$O$39),"")</f>
        <v/>
      </c>
      <c r="AB10" s="66" t="str">
        <f>IF(AND('Mapa final'!$Y$34="Muy Alta",'Mapa final'!$AA$34="Mayor"),CONCATENATE("R5C",'Mapa final'!$O$34),"")</f>
        <v/>
      </c>
      <c r="AC10" s="67" t="str">
        <f>IF(AND('Mapa final'!$Y$35="Muy Alta",'Mapa final'!$AA$35="Mayor"),CONCATENATE("R5C",'Mapa final'!$O$35),"")</f>
        <v/>
      </c>
      <c r="AD10" s="67" t="str">
        <f>IF(AND('Mapa final'!$Y$36="Muy Alta",'Mapa final'!$AA$36="Mayor"),CONCATENATE("R5C",'Mapa final'!$O$36),"")</f>
        <v/>
      </c>
      <c r="AE10" s="67" t="str">
        <f>IF(AND('Mapa final'!$Y$37="Muy Alta",'Mapa final'!$AA$37="Mayor"),CONCATENATE("R5C",'Mapa final'!$O$37),"")</f>
        <v/>
      </c>
      <c r="AF10" s="67" t="str">
        <f>IF(AND('Mapa final'!$Y$38="Muy Alta",'Mapa final'!$AA$38="Mayor"),CONCATENATE("R5C",'Mapa final'!$O$38),"")</f>
        <v/>
      </c>
      <c r="AG10" s="68" t="str">
        <f>IF(AND('Mapa final'!$Y$39="Muy Alta",'Mapa final'!$AA$39="Mayor"),CONCATENATE("R5C",'Mapa final'!$O$39),"")</f>
        <v/>
      </c>
      <c r="AH10" s="69" t="str">
        <f>IF(AND('Mapa final'!$Y$34="Muy Alta",'Mapa final'!$AA$34="Catastrófico"),CONCATENATE("R5C",'Mapa final'!$O$34),"")</f>
        <v/>
      </c>
      <c r="AI10" s="70" t="str">
        <f>IF(AND('Mapa final'!$Y$35="Muy Alta",'Mapa final'!$AA$35="Catastrófico"),CONCATENATE("R5C",'Mapa final'!$O$35),"")</f>
        <v/>
      </c>
      <c r="AJ10" s="70" t="str">
        <f>IF(AND('Mapa final'!$Y$36="Muy Alta",'Mapa final'!$AA$36="Catastrófico"),CONCATENATE("R5C",'Mapa final'!$O$36),"")</f>
        <v/>
      </c>
      <c r="AK10" s="70" t="str">
        <f>IF(AND('Mapa final'!$Y$37="Muy Alta",'Mapa final'!$AA$37="Catastrófico"),CONCATENATE("R5C",'Mapa final'!$O$37),"")</f>
        <v/>
      </c>
      <c r="AL10" s="70" t="str">
        <f>IF(AND('Mapa final'!$Y$38="Muy Alta",'Mapa final'!$AA$38="Catastrófico"),CONCATENATE("R5C",'Mapa final'!$O$38),"")</f>
        <v/>
      </c>
      <c r="AM10" s="71" t="str">
        <f>IF(AND('Mapa final'!$Y$39="Muy Alta",'Mapa final'!$AA$39="Catastrófico"),CONCATENATE("R5C",'Mapa final'!$O$39),"")</f>
        <v/>
      </c>
      <c r="AN10" s="97"/>
      <c r="AO10" s="344"/>
      <c r="AP10" s="345"/>
      <c r="AQ10" s="345"/>
      <c r="AR10" s="345"/>
      <c r="AS10" s="345"/>
      <c r="AT10" s="346"/>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row>
    <row r="11" spans="1:91" ht="15" customHeight="1" x14ac:dyDescent="0.25">
      <c r="A11" s="97"/>
      <c r="B11" s="283"/>
      <c r="C11" s="283"/>
      <c r="D11" s="284"/>
      <c r="E11" s="324"/>
      <c r="F11" s="325"/>
      <c r="G11" s="325"/>
      <c r="H11" s="325"/>
      <c r="I11" s="326"/>
      <c r="J11" s="66" t="str">
        <f>IF(AND('Mapa final'!$Y$40="Muy Alta",'Mapa final'!$AA$40="Leve"),CONCATENATE("R6C",'Mapa final'!$O$40),"")</f>
        <v/>
      </c>
      <c r="K11" s="67" t="str">
        <f>IF(AND('Mapa final'!$Y$41="Muy Alta",'Mapa final'!$AA$41="Leve"),CONCATENATE("R6C",'Mapa final'!$O$41),"")</f>
        <v/>
      </c>
      <c r="L11" s="67" t="str">
        <f>IF(AND('Mapa final'!$Y$42="Muy Alta",'Mapa final'!$AA$42="Leve"),CONCATENATE("R6C",'Mapa final'!$O$42),"")</f>
        <v/>
      </c>
      <c r="M11" s="67" t="str">
        <f>IF(AND('Mapa final'!$Y$43="Muy Alta",'Mapa final'!$AA$43="Leve"),CONCATENATE("R6C",'Mapa final'!$O$43),"")</f>
        <v/>
      </c>
      <c r="N11" s="67" t="str">
        <f>IF(AND('Mapa final'!$Y$44="Muy Alta",'Mapa final'!$AA$44="Leve"),CONCATENATE("R6C",'Mapa final'!$O$44),"")</f>
        <v/>
      </c>
      <c r="O11" s="68" t="str">
        <f>IF(AND('Mapa final'!$Y$45="Muy Alta",'Mapa final'!$AA$45="Leve"),CONCATENATE("R6C",'Mapa final'!$O$45),"")</f>
        <v/>
      </c>
      <c r="P11" s="66" t="str">
        <f>IF(AND('Mapa final'!$Y$40="Muy Alta",'Mapa final'!$AA$40="Menor"),CONCATENATE("R6C",'Mapa final'!$O$40),"")</f>
        <v/>
      </c>
      <c r="Q11" s="67" t="str">
        <f>IF(AND('Mapa final'!$Y$41="Muy Alta",'Mapa final'!$AA$41="Menor"),CONCATENATE("R6C",'Mapa final'!$O$41),"")</f>
        <v/>
      </c>
      <c r="R11" s="67" t="str">
        <f>IF(AND('Mapa final'!$Y$42="Muy Alta",'Mapa final'!$AA$42="Menor"),CONCATENATE("R6C",'Mapa final'!$O$42),"")</f>
        <v/>
      </c>
      <c r="S11" s="67" t="str">
        <f>IF(AND('Mapa final'!$Y$43="Muy Alta",'Mapa final'!$AA$43="Menor"),CONCATENATE("R6C",'Mapa final'!$O$43),"")</f>
        <v/>
      </c>
      <c r="T11" s="67" t="str">
        <f>IF(AND('Mapa final'!$Y$44="Muy Alta",'Mapa final'!$AA$44="Menor"),CONCATENATE("R6C",'Mapa final'!$O$44),"")</f>
        <v/>
      </c>
      <c r="U11" s="68" t="str">
        <f>IF(AND('Mapa final'!$Y$45="Muy Alta",'Mapa final'!$AA$45="Menor"),CONCATENATE("R6C",'Mapa final'!$O$45),"")</f>
        <v/>
      </c>
      <c r="V11" s="66" t="str">
        <f>IF(AND('Mapa final'!$Y$40="Muy Alta",'Mapa final'!$AA$40="Moderado"),CONCATENATE("R6C",'Mapa final'!$O$40),"")</f>
        <v/>
      </c>
      <c r="W11" s="67" t="str">
        <f>IF(AND('Mapa final'!$Y$41="Muy Alta",'Mapa final'!$AA$41="Moderado"),CONCATENATE("R6C",'Mapa final'!$O$41),"")</f>
        <v/>
      </c>
      <c r="X11" s="67" t="str">
        <f>IF(AND('Mapa final'!$Y$42="Muy Alta",'Mapa final'!$AA$42="Moderado"),CONCATENATE("R6C",'Mapa final'!$O$42),"")</f>
        <v/>
      </c>
      <c r="Y11" s="67" t="str">
        <f>IF(AND('Mapa final'!$Y$43="Muy Alta",'Mapa final'!$AA$43="Moderado"),CONCATENATE("R6C",'Mapa final'!$O$43),"")</f>
        <v/>
      </c>
      <c r="Z11" s="67" t="str">
        <f>IF(AND('Mapa final'!$Y$44="Muy Alta",'Mapa final'!$AA$44="Moderado"),CONCATENATE("R6C",'Mapa final'!$O$44),"")</f>
        <v/>
      </c>
      <c r="AA11" s="68" t="str">
        <f>IF(AND('Mapa final'!$Y$45="Muy Alta",'Mapa final'!$AA$45="Moderado"),CONCATENATE("R6C",'Mapa final'!$O$45),"")</f>
        <v/>
      </c>
      <c r="AB11" s="66" t="str">
        <f>IF(AND('Mapa final'!$Y$40="Muy Alta",'Mapa final'!$AA$40="Mayor"),CONCATENATE("R6C",'Mapa final'!$O$40),"")</f>
        <v/>
      </c>
      <c r="AC11" s="67" t="str">
        <f>IF(AND('Mapa final'!$Y$41="Muy Alta",'Mapa final'!$AA$41="Mayor"),CONCATENATE("R6C",'Mapa final'!$O$41),"")</f>
        <v/>
      </c>
      <c r="AD11" s="67" t="str">
        <f>IF(AND('Mapa final'!$Y$42="Muy Alta",'Mapa final'!$AA$42="Mayor"),CONCATENATE("R6C",'Mapa final'!$O$42),"")</f>
        <v/>
      </c>
      <c r="AE11" s="67" t="str">
        <f>IF(AND('Mapa final'!$Y$43="Muy Alta",'Mapa final'!$AA$43="Mayor"),CONCATENATE("R6C",'Mapa final'!$O$43),"")</f>
        <v/>
      </c>
      <c r="AF11" s="67" t="str">
        <f>IF(AND('Mapa final'!$Y$44="Muy Alta",'Mapa final'!$AA$44="Mayor"),CONCATENATE("R6C",'Mapa final'!$O$44),"")</f>
        <v/>
      </c>
      <c r="AG11" s="68" t="str">
        <f>IF(AND('Mapa final'!$Y$45="Muy Alta",'Mapa final'!$AA$45="Mayor"),CONCATENATE("R6C",'Mapa final'!$O$45),"")</f>
        <v/>
      </c>
      <c r="AH11" s="69" t="str">
        <f>IF(AND('Mapa final'!$Y$40="Muy Alta",'Mapa final'!$AA$40="Catastrófico"),CONCATENATE("R6C",'Mapa final'!$O$40),"")</f>
        <v/>
      </c>
      <c r="AI11" s="70" t="str">
        <f>IF(AND('Mapa final'!$Y$41="Muy Alta",'Mapa final'!$AA$41="Catastrófico"),CONCATENATE("R6C",'Mapa final'!$O$41),"")</f>
        <v/>
      </c>
      <c r="AJ11" s="70" t="str">
        <f>IF(AND('Mapa final'!$Y$42="Muy Alta",'Mapa final'!$AA$42="Catastrófico"),CONCATENATE("R6C",'Mapa final'!$O$42),"")</f>
        <v/>
      </c>
      <c r="AK11" s="70" t="str">
        <f>IF(AND('Mapa final'!$Y$43="Muy Alta",'Mapa final'!$AA$43="Catastrófico"),CONCATENATE("R6C",'Mapa final'!$O$43),"")</f>
        <v/>
      </c>
      <c r="AL11" s="70" t="str">
        <f>IF(AND('Mapa final'!$Y$44="Muy Alta",'Mapa final'!$AA$44="Catastrófico"),CONCATENATE("R6C",'Mapa final'!$O$44),"")</f>
        <v/>
      </c>
      <c r="AM11" s="71" t="str">
        <f>IF(AND('Mapa final'!$Y$45="Muy Alta",'Mapa final'!$AA$45="Catastrófico"),CONCATENATE("R6C",'Mapa final'!$O$45),"")</f>
        <v/>
      </c>
      <c r="AN11" s="97"/>
      <c r="AO11" s="344"/>
      <c r="AP11" s="345"/>
      <c r="AQ11" s="345"/>
      <c r="AR11" s="345"/>
      <c r="AS11" s="345"/>
      <c r="AT11" s="346"/>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row>
    <row r="12" spans="1:91" ht="15" customHeight="1" x14ac:dyDescent="0.25">
      <c r="A12" s="97"/>
      <c r="B12" s="283"/>
      <c r="C12" s="283"/>
      <c r="D12" s="284"/>
      <c r="E12" s="324"/>
      <c r="F12" s="325"/>
      <c r="G12" s="325"/>
      <c r="H12" s="325"/>
      <c r="I12" s="326"/>
      <c r="J12" s="66" t="str">
        <f>IF(AND('Mapa final'!$Y$46="Muy Alta",'Mapa final'!$AA$46="Leve"),CONCATENATE("R7C",'Mapa final'!$O$46),"")</f>
        <v/>
      </c>
      <c r="K12" s="67" t="str">
        <f>IF(AND('Mapa final'!$Y$47="Muy Alta",'Mapa final'!$AA$47="Leve"),CONCATENATE("R7C",'Mapa final'!$O$47),"")</f>
        <v/>
      </c>
      <c r="L12" s="67" t="str">
        <f>IF(AND('Mapa final'!$Y$48="Muy Alta",'Mapa final'!$AA$48="Leve"),CONCATENATE("R7C",'Mapa final'!$O$48),"")</f>
        <v/>
      </c>
      <c r="M12" s="67" t="str">
        <f>IF(AND('Mapa final'!$Y$49="Muy Alta",'Mapa final'!$AA$49="Leve"),CONCATENATE("R7C",'Mapa final'!$O$49),"")</f>
        <v/>
      </c>
      <c r="N12" s="67" t="str">
        <f>IF(AND('Mapa final'!$Y$50="Muy Alta",'Mapa final'!$AA$50="Leve"),CONCATENATE("R7C",'Mapa final'!$O$50),"")</f>
        <v/>
      </c>
      <c r="O12" s="68" t="str">
        <f>IF(AND('Mapa final'!$Y$51="Muy Alta",'Mapa final'!$AA$51="Leve"),CONCATENATE("R7C",'Mapa final'!$O$51),"")</f>
        <v/>
      </c>
      <c r="P12" s="66" t="str">
        <f>IF(AND('Mapa final'!$Y$46="Muy Alta",'Mapa final'!$AA$46="Menor"),CONCATENATE("R7C",'Mapa final'!$O$46),"")</f>
        <v/>
      </c>
      <c r="Q12" s="67" t="str">
        <f>IF(AND('Mapa final'!$Y$47="Muy Alta",'Mapa final'!$AA$47="Menor"),CONCATENATE("R7C",'Mapa final'!$O$47),"")</f>
        <v/>
      </c>
      <c r="R12" s="67" t="str">
        <f>IF(AND('Mapa final'!$Y$48="Muy Alta",'Mapa final'!$AA$48="Menor"),CONCATENATE("R7C",'Mapa final'!$O$48),"")</f>
        <v/>
      </c>
      <c r="S12" s="67" t="str">
        <f>IF(AND('Mapa final'!$Y$49="Muy Alta",'Mapa final'!$AA$49="Menor"),CONCATENATE("R7C",'Mapa final'!$O$49),"")</f>
        <v/>
      </c>
      <c r="T12" s="67" t="str">
        <f>IF(AND('Mapa final'!$Y$50="Muy Alta",'Mapa final'!$AA$50="Menor"),CONCATENATE("R7C",'Mapa final'!$O$50),"")</f>
        <v/>
      </c>
      <c r="U12" s="68" t="str">
        <f>IF(AND('Mapa final'!$Y$51="Muy Alta",'Mapa final'!$AA$51="Menor"),CONCATENATE("R7C",'Mapa final'!$O$51),"")</f>
        <v/>
      </c>
      <c r="V12" s="66" t="str">
        <f>IF(AND('Mapa final'!$Y$46="Muy Alta",'Mapa final'!$AA$46="Moderado"),CONCATENATE("R7C",'Mapa final'!$O$46),"")</f>
        <v/>
      </c>
      <c r="W12" s="67" t="str">
        <f>IF(AND('Mapa final'!$Y$47="Muy Alta",'Mapa final'!$AA$47="Moderado"),CONCATENATE("R7C",'Mapa final'!$O$47),"")</f>
        <v/>
      </c>
      <c r="X12" s="67" t="str">
        <f>IF(AND('Mapa final'!$Y$48="Muy Alta",'Mapa final'!$AA$48="Moderado"),CONCATENATE("R7C",'Mapa final'!$O$48),"")</f>
        <v/>
      </c>
      <c r="Y12" s="67" t="str">
        <f>IF(AND('Mapa final'!$Y$49="Muy Alta",'Mapa final'!$AA$49="Moderado"),CONCATENATE("R7C",'Mapa final'!$O$49),"")</f>
        <v/>
      </c>
      <c r="Z12" s="67" t="str">
        <f>IF(AND('Mapa final'!$Y$50="Muy Alta",'Mapa final'!$AA$50="Moderado"),CONCATENATE("R7C",'Mapa final'!$O$50),"")</f>
        <v/>
      </c>
      <c r="AA12" s="68" t="str">
        <f>IF(AND('Mapa final'!$Y$51="Muy Alta",'Mapa final'!$AA$51="Moderado"),CONCATENATE("R7C",'Mapa final'!$O$51),"")</f>
        <v/>
      </c>
      <c r="AB12" s="66" t="str">
        <f>IF(AND('Mapa final'!$Y$46="Muy Alta",'Mapa final'!$AA$46="Mayor"),CONCATENATE("R7C",'Mapa final'!$O$46),"")</f>
        <v/>
      </c>
      <c r="AC12" s="67" t="str">
        <f>IF(AND('Mapa final'!$Y$47="Muy Alta",'Mapa final'!$AA$47="Mayor"),CONCATENATE("R7C",'Mapa final'!$O$47),"")</f>
        <v/>
      </c>
      <c r="AD12" s="67" t="str">
        <f>IF(AND('Mapa final'!$Y$48="Muy Alta",'Mapa final'!$AA$48="Mayor"),CONCATENATE("R7C",'Mapa final'!$O$48),"")</f>
        <v/>
      </c>
      <c r="AE12" s="67" t="str">
        <f>IF(AND('Mapa final'!$Y$49="Muy Alta",'Mapa final'!$AA$49="Mayor"),CONCATENATE("R7C",'Mapa final'!$O$49),"")</f>
        <v/>
      </c>
      <c r="AF12" s="67" t="str">
        <f>IF(AND('Mapa final'!$Y$50="Muy Alta",'Mapa final'!$AA$50="Mayor"),CONCATENATE("R7C",'Mapa final'!$O$50),"")</f>
        <v/>
      </c>
      <c r="AG12" s="68" t="str">
        <f>IF(AND('Mapa final'!$Y$51="Muy Alta",'Mapa final'!$AA$51="Mayor"),CONCATENATE("R7C",'Mapa final'!$O$51),"")</f>
        <v/>
      </c>
      <c r="AH12" s="69" t="str">
        <f>IF(AND('Mapa final'!$Y$46="Muy Alta",'Mapa final'!$AA$46="Catastrófico"),CONCATENATE("R7C",'Mapa final'!$O$46),"")</f>
        <v/>
      </c>
      <c r="AI12" s="70" t="str">
        <f>IF(AND('Mapa final'!$Y$47="Muy Alta",'Mapa final'!$AA$47="Catastrófico"),CONCATENATE("R7C",'Mapa final'!$O$47),"")</f>
        <v/>
      </c>
      <c r="AJ12" s="70" t="str">
        <f>IF(AND('Mapa final'!$Y$48="Muy Alta",'Mapa final'!$AA$48="Catastrófico"),CONCATENATE("R7C",'Mapa final'!$O$48),"")</f>
        <v/>
      </c>
      <c r="AK12" s="70" t="str">
        <f>IF(AND('Mapa final'!$Y$49="Muy Alta",'Mapa final'!$AA$49="Catastrófico"),CONCATENATE("R7C",'Mapa final'!$O$49),"")</f>
        <v/>
      </c>
      <c r="AL12" s="70" t="str">
        <f>IF(AND('Mapa final'!$Y$50="Muy Alta",'Mapa final'!$AA$50="Catastrófico"),CONCATENATE("R7C",'Mapa final'!$O$50),"")</f>
        <v/>
      </c>
      <c r="AM12" s="71" t="str">
        <f>IF(AND('Mapa final'!$Y$51="Muy Alta",'Mapa final'!$AA$51="Catastrófico"),CONCATENATE("R7C",'Mapa final'!$O$51),"")</f>
        <v/>
      </c>
      <c r="AN12" s="97"/>
      <c r="AO12" s="344"/>
      <c r="AP12" s="345"/>
      <c r="AQ12" s="345"/>
      <c r="AR12" s="345"/>
      <c r="AS12" s="345"/>
      <c r="AT12" s="346"/>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row>
    <row r="13" spans="1:91" ht="15" customHeight="1" x14ac:dyDescent="0.25">
      <c r="A13" s="97"/>
      <c r="B13" s="283"/>
      <c r="C13" s="283"/>
      <c r="D13" s="284"/>
      <c r="E13" s="324"/>
      <c r="F13" s="325"/>
      <c r="G13" s="325"/>
      <c r="H13" s="325"/>
      <c r="I13" s="326"/>
      <c r="J13" s="66" t="str">
        <f>IF(AND('Mapa final'!$Y$52="Muy Alta",'Mapa final'!$AA$52="Leve"),CONCATENATE("R8C",'Mapa final'!$O$52),"")</f>
        <v/>
      </c>
      <c r="K13" s="67" t="str">
        <f>IF(AND('Mapa final'!$Y$53="Muy Alta",'Mapa final'!$AA$53="Leve"),CONCATENATE("R8C",'Mapa final'!$O$53),"")</f>
        <v/>
      </c>
      <c r="L13" s="67" t="str">
        <f>IF(AND('Mapa final'!$Y$54="Muy Alta",'Mapa final'!$AA$54="Leve"),CONCATENATE("R8C",'Mapa final'!$O$54),"")</f>
        <v/>
      </c>
      <c r="M13" s="67" t="str">
        <f>IF(AND('Mapa final'!$Y$55="Muy Alta",'Mapa final'!$AA$55="Leve"),CONCATENATE("R8C",'Mapa final'!$O$55),"")</f>
        <v/>
      </c>
      <c r="N13" s="67" t="str">
        <f>IF(AND('Mapa final'!$Y$56="Muy Alta",'Mapa final'!$AA$56="Leve"),CONCATENATE("R8C",'Mapa final'!$O$56),"")</f>
        <v/>
      </c>
      <c r="O13" s="68" t="str">
        <f>IF(AND('Mapa final'!$Y$57="Muy Alta",'Mapa final'!$AA$57="Leve"),CONCATENATE("R8C",'Mapa final'!$O$57),"")</f>
        <v/>
      </c>
      <c r="P13" s="66" t="str">
        <f>IF(AND('Mapa final'!$Y$52="Muy Alta",'Mapa final'!$AA$52="Menor"),CONCATENATE("R8C",'Mapa final'!$O$52),"")</f>
        <v/>
      </c>
      <c r="Q13" s="67" t="str">
        <f>IF(AND('Mapa final'!$Y$53="Muy Alta",'Mapa final'!$AA$53="Menor"),CONCATENATE("R8C",'Mapa final'!$O$53),"")</f>
        <v/>
      </c>
      <c r="R13" s="67" t="str">
        <f>IF(AND('Mapa final'!$Y$54="Muy Alta",'Mapa final'!$AA$54="Menor"),CONCATENATE("R8C",'Mapa final'!$O$54),"")</f>
        <v/>
      </c>
      <c r="S13" s="67" t="str">
        <f>IF(AND('Mapa final'!$Y$55="Muy Alta",'Mapa final'!$AA$55="Menor"),CONCATENATE("R8C",'Mapa final'!$O$55),"")</f>
        <v/>
      </c>
      <c r="T13" s="67" t="str">
        <f>IF(AND('Mapa final'!$Y$56="Muy Alta",'Mapa final'!$AA$56="Menor"),CONCATENATE("R8C",'Mapa final'!$O$56),"")</f>
        <v/>
      </c>
      <c r="U13" s="68" t="str">
        <f>IF(AND('Mapa final'!$Y$57="Muy Alta",'Mapa final'!$AA$57="Menor"),CONCATENATE("R8C",'Mapa final'!$O$57),"")</f>
        <v/>
      </c>
      <c r="V13" s="66" t="str">
        <f>IF(AND('Mapa final'!$Y$52="Muy Alta",'Mapa final'!$AA$52="Moderado"),CONCATENATE("R8C",'Mapa final'!$O$52),"")</f>
        <v/>
      </c>
      <c r="W13" s="67" t="str">
        <f>IF(AND('Mapa final'!$Y$53="Muy Alta",'Mapa final'!$AA$53="Moderado"),CONCATENATE("R8C",'Mapa final'!$O$53),"")</f>
        <v/>
      </c>
      <c r="X13" s="67" t="str">
        <f>IF(AND('Mapa final'!$Y$54="Muy Alta",'Mapa final'!$AA$54="Moderado"),CONCATENATE("R8C",'Mapa final'!$O$54),"")</f>
        <v/>
      </c>
      <c r="Y13" s="67" t="str">
        <f>IF(AND('Mapa final'!$Y$55="Muy Alta",'Mapa final'!$AA$55="Moderado"),CONCATENATE("R8C",'Mapa final'!$O$55),"")</f>
        <v/>
      </c>
      <c r="Z13" s="67" t="str">
        <f>IF(AND('Mapa final'!$Y$56="Muy Alta",'Mapa final'!$AA$56="Moderado"),CONCATENATE("R8C",'Mapa final'!$O$56),"")</f>
        <v/>
      </c>
      <c r="AA13" s="68" t="str">
        <f>IF(AND('Mapa final'!$Y$57="Muy Alta",'Mapa final'!$AA$57="Moderado"),CONCATENATE("R8C",'Mapa final'!$O$57),"")</f>
        <v/>
      </c>
      <c r="AB13" s="66" t="str">
        <f>IF(AND('Mapa final'!$Y$52="Muy Alta",'Mapa final'!$AA$52="Mayor"),CONCATENATE("R8C",'Mapa final'!$O$52),"")</f>
        <v/>
      </c>
      <c r="AC13" s="67" t="str">
        <f>IF(AND('Mapa final'!$Y$53="Muy Alta",'Mapa final'!$AA$53="Mayor"),CONCATENATE("R8C",'Mapa final'!$O$53),"")</f>
        <v/>
      </c>
      <c r="AD13" s="67" t="str">
        <f>IF(AND('Mapa final'!$Y$54="Muy Alta",'Mapa final'!$AA$54="Mayor"),CONCATENATE("R8C",'Mapa final'!$O$54),"")</f>
        <v/>
      </c>
      <c r="AE13" s="67" t="str">
        <f>IF(AND('Mapa final'!$Y$55="Muy Alta",'Mapa final'!$AA$55="Mayor"),CONCATENATE("R8C",'Mapa final'!$O$55),"")</f>
        <v/>
      </c>
      <c r="AF13" s="67" t="str">
        <f>IF(AND('Mapa final'!$Y$56="Muy Alta",'Mapa final'!$AA$56="Mayor"),CONCATENATE("R8C",'Mapa final'!$O$56),"")</f>
        <v/>
      </c>
      <c r="AG13" s="68" t="str">
        <f>IF(AND('Mapa final'!$Y$57="Muy Alta",'Mapa final'!$AA$57="Mayor"),CONCATENATE("R8C",'Mapa final'!$O$57),"")</f>
        <v/>
      </c>
      <c r="AH13" s="69" t="str">
        <f>IF(AND('Mapa final'!$Y$52="Muy Alta",'Mapa final'!$AA$52="Catastrófico"),CONCATENATE("R8C",'Mapa final'!$O$52),"")</f>
        <v/>
      </c>
      <c r="AI13" s="70" t="str">
        <f>IF(AND('Mapa final'!$Y$53="Muy Alta",'Mapa final'!$AA$53="Catastrófico"),CONCATENATE("R8C",'Mapa final'!$O$53),"")</f>
        <v/>
      </c>
      <c r="AJ13" s="70" t="str">
        <f>IF(AND('Mapa final'!$Y$54="Muy Alta",'Mapa final'!$AA$54="Catastrófico"),CONCATENATE("R8C",'Mapa final'!$O$54),"")</f>
        <v/>
      </c>
      <c r="AK13" s="70" t="str">
        <f>IF(AND('Mapa final'!$Y$55="Muy Alta",'Mapa final'!$AA$55="Catastrófico"),CONCATENATE("R8C",'Mapa final'!$O$55),"")</f>
        <v/>
      </c>
      <c r="AL13" s="70" t="str">
        <f>IF(AND('Mapa final'!$Y$56="Muy Alta",'Mapa final'!$AA$56="Catastrófico"),CONCATENATE("R8C",'Mapa final'!$O$56),"")</f>
        <v/>
      </c>
      <c r="AM13" s="71" t="str">
        <f>IF(AND('Mapa final'!$Y$57="Muy Alta",'Mapa final'!$AA$57="Catastrófico"),CONCATENATE("R8C",'Mapa final'!$O$57),"")</f>
        <v/>
      </c>
      <c r="AN13" s="97"/>
      <c r="AO13" s="344"/>
      <c r="AP13" s="345"/>
      <c r="AQ13" s="345"/>
      <c r="AR13" s="345"/>
      <c r="AS13" s="345"/>
      <c r="AT13" s="346"/>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row>
    <row r="14" spans="1:91" ht="15" customHeight="1" x14ac:dyDescent="0.25">
      <c r="A14" s="97"/>
      <c r="B14" s="283"/>
      <c r="C14" s="283"/>
      <c r="D14" s="284"/>
      <c r="E14" s="324"/>
      <c r="F14" s="325"/>
      <c r="G14" s="325"/>
      <c r="H14" s="325"/>
      <c r="I14" s="326"/>
      <c r="J14" s="66" t="str">
        <f>IF(AND('Mapa final'!$Y$58="Muy Alta",'Mapa final'!$AA$58="Leve"),CONCATENATE("R9C",'Mapa final'!$O$58),"")</f>
        <v/>
      </c>
      <c r="K14" s="67" t="str">
        <f>IF(AND('Mapa final'!$Y$59="Muy Alta",'Mapa final'!$AA$59="Leve"),CONCATENATE("R9C",'Mapa final'!$O$59),"")</f>
        <v/>
      </c>
      <c r="L14" s="67" t="str">
        <f>IF(AND('Mapa final'!$Y$60="Muy Alta",'Mapa final'!$AA$60="Leve"),CONCATENATE("R9C",'Mapa final'!$O$60),"")</f>
        <v/>
      </c>
      <c r="M14" s="67" t="str">
        <f>IF(AND('Mapa final'!$Y$61="Muy Alta",'Mapa final'!$AA$61="Leve"),CONCATENATE("R9C",'Mapa final'!$O$61),"")</f>
        <v/>
      </c>
      <c r="N14" s="67" t="str">
        <f>IF(AND('Mapa final'!$Y$62="Muy Alta",'Mapa final'!$AA$62="Leve"),CONCATENATE("R9C",'Mapa final'!$O$62),"")</f>
        <v/>
      </c>
      <c r="O14" s="68" t="str">
        <f>IF(AND('Mapa final'!$Y$63="Muy Alta",'Mapa final'!$AA$63="Leve"),CONCATENATE("R9C",'Mapa final'!$O$63),"")</f>
        <v/>
      </c>
      <c r="P14" s="66" t="str">
        <f>IF(AND('Mapa final'!$Y$58="Muy Alta",'Mapa final'!$AA$58="Menor"),CONCATENATE("R9C",'Mapa final'!$O$58),"")</f>
        <v/>
      </c>
      <c r="Q14" s="67" t="str">
        <f>IF(AND('Mapa final'!$Y$59="Muy Alta",'Mapa final'!$AA$59="Menor"),CONCATENATE("R9C",'Mapa final'!$O$59),"")</f>
        <v/>
      </c>
      <c r="R14" s="67" t="str">
        <f>IF(AND('Mapa final'!$Y$60="Muy Alta",'Mapa final'!$AA$60="Menor"),CONCATENATE("R9C",'Mapa final'!$O$60),"")</f>
        <v/>
      </c>
      <c r="S14" s="67" t="str">
        <f>IF(AND('Mapa final'!$Y$61="Muy Alta",'Mapa final'!$AA$61="Menor"),CONCATENATE("R9C",'Mapa final'!$O$61),"")</f>
        <v/>
      </c>
      <c r="T14" s="67" t="str">
        <f>IF(AND('Mapa final'!$Y$62="Muy Alta",'Mapa final'!$AA$62="Menor"),CONCATENATE("R9C",'Mapa final'!$O$62),"")</f>
        <v/>
      </c>
      <c r="U14" s="68" t="str">
        <f>IF(AND('Mapa final'!$Y$63="Muy Alta",'Mapa final'!$AA$63="Menor"),CONCATENATE("R9C",'Mapa final'!$O$63),"")</f>
        <v/>
      </c>
      <c r="V14" s="66" t="str">
        <f>IF(AND('Mapa final'!$Y$58="Muy Alta",'Mapa final'!$AA$58="Moderado"),CONCATENATE("R9C",'Mapa final'!$O$58),"")</f>
        <v/>
      </c>
      <c r="W14" s="67" t="str">
        <f>IF(AND('Mapa final'!$Y$59="Muy Alta",'Mapa final'!$AA$59="Moderado"),CONCATENATE("R9C",'Mapa final'!$O$59),"")</f>
        <v/>
      </c>
      <c r="X14" s="67" t="str">
        <f>IF(AND('Mapa final'!$Y$60="Muy Alta",'Mapa final'!$AA$60="Moderado"),CONCATENATE("R9C",'Mapa final'!$O$60),"")</f>
        <v/>
      </c>
      <c r="Y14" s="67" t="str">
        <f>IF(AND('Mapa final'!$Y$61="Muy Alta",'Mapa final'!$AA$61="Moderado"),CONCATENATE("R9C",'Mapa final'!$O$61),"")</f>
        <v/>
      </c>
      <c r="Z14" s="67" t="str">
        <f>IF(AND('Mapa final'!$Y$62="Muy Alta",'Mapa final'!$AA$62="Moderado"),CONCATENATE("R9C",'Mapa final'!$O$62),"")</f>
        <v/>
      </c>
      <c r="AA14" s="68" t="str">
        <f>IF(AND('Mapa final'!$Y$63="Muy Alta",'Mapa final'!$AA$63="Moderado"),CONCATENATE("R9C",'Mapa final'!$O$63),"")</f>
        <v/>
      </c>
      <c r="AB14" s="66" t="str">
        <f>IF(AND('Mapa final'!$Y$58="Muy Alta",'Mapa final'!$AA$58="Mayor"),CONCATENATE("R9C",'Mapa final'!$O$58),"")</f>
        <v/>
      </c>
      <c r="AC14" s="67" t="str">
        <f>IF(AND('Mapa final'!$Y$59="Muy Alta",'Mapa final'!$AA$59="Mayor"),CONCATENATE("R9C",'Mapa final'!$O$59),"")</f>
        <v/>
      </c>
      <c r="AD14" s="67" t="str">
        <f>IF(AND('Mapa final'!$Y$60="Muy Alta",'Mapa final'!$AA$60="Mayor"),CONCATENATE("R9C",'Mapa final'!$O$60),"")</f>
        <v/>
      </c>
      <c r="AE14" s="67" t="str">
        <f>IF(AND('Mapa final'!$Y$61="Muy Alta",'Mapa final'!$AA$61="Mayor"),CONCATENATE("R9C",'Mapa final'!$O$61),"")</f>
        <v/>
      </c>
      <c r="AF14" s="67" t="str">
        <f>IF(AND('Mapa final'!$Y$62="Muy Alta",'Mapa final'!$AA$62="Mayor"),CONCATENATE("R9C",'Mapa final'!$O$62),"")</f>
        <v/>
      </c>
      <c r="AG14" s="68" t="str">
        <f>IF(AND('Mapa final'!$Y$63="Muy Alta",'Mapa final'!$AA$63="Mayor"),CONCATENATE("R9C",'Mapa final'!$O$63),"")</f>
        <v/>
      </c>
      <c r="AH14" s="69" t="str">
        <f>IF(AND('Mapa final'!$Y$58="Muy Alta",'Mapa final'!$AA$58="Catastrófico"),CONCATENATE("R9C",'Mapa final'!$O$58),"")</f>
        <v/>
      </c>
      <c r="AI14" s="70" t="str">
        <f>IF(AND('Mapa final'!$Y$59="Muy Alta",'Mapa final'!$AA$59="Catastrófico"),CONCATENATE("R9C",'Mapa final'!$O$59),"")</f>
        <v/>
      </c>
      <c r="AJ14" s="70" t="str">
        <f>IF(AND('Mapa final'!$Y$60="Muy Alta",'Mapa final'!$AA$60="Catastrófico"),CONCATENATE("R9C",'Mapa final'!$O$60),"")</f>
        <v/>
      </c>
      <c r="AK14" s="70" t="str">
        <f>IF(AND('Mapa final'!$Y$61="Muy Alta",'Mapa final'!$AA$61="Catastrófico"),CONCATENATE("R9C",'Mapa final'!$O$61),"")</f>
        <v/>
      </c>
      <c r="AL14" s="70" t="str">
        <f>IF(AND('Mapa final'!$Y$62="Muy Alta",'Mapa final'!$AA$62="Catastrófico"),CONCATENATE("R9C",'Mapa final'!$O$62),"")</f>
        <v/>
      </c>
      <c r="AM14" s="71" t="str">
        <f>IF(AND('Mapa final'!$Y$63="Muy Alta",'Mapa final'!$AA$63="Catastrófico"),CONCATENATE("R9C",'Mapa final'!$O$63),"")</f>
        <v/>
      </c>
      <c r="AN14" s="97"/>
      <c r="AO14" s="344"/>
      <c r="AP14" s="345"/>
      <c r="AQ14" s="345"/>
      <c r="AR14" s="345"/>
      <c r="AS14" s="345"/>
      <c r="AT14" s="346"/>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row>
    <row r="15" spans="1:91" ht="15.75" customHeight="1" thickBot="1" x14ac:dyDescent="0.3">
      <c r="A15" s="97"/>
      <c r="B15" s="283"/>
      <c r="C15" s="283"/>
      <c r="D15" s="284"/>
      <c r="E15" s="327"/>
      <c r="F15" s="328"/>
      <c r="G15" s="328"/>
      <c r="H15" s="328"/>
      <c r="I15" s="329"/>
      <c r="J15" s="72" t="str">
        <f>IF(AND('Mapa final'!$Y$64="Muy Alta",'Mapa final'!$AA$64="Leve"),CONCATENATE("R10C",'Mapa final'!$O$64),"")</f>
        <v/>
      </c>
      <c r="K15" s="73" t="str">
        <f>IF(AND('Mapa final'!$Y$65="Muy Alta",'Mapa final'!$AA$65="Leve"),CONCATENATE("R10C",'Mapa final'!$O$65),"")</f>
        <v/>
      </c>
      <c r="L15" s="73" t="str">
        <f>IF(AND('Mapa final'!$Y$66="Muy Alta",'Mapa final'!$AA$66="Leve"),CONCATENATE("R10C",'Mapa final'!$O$66),"")</f>
        <v/>
      </c>
      <c r="M15" s="73" t="str">
        <f>IF(AND('Mapa final'!$Y$67="Muy Alta",'Mapa final'!$AA$67="Leve"),CONCATENATE("R10C",'Mapa final'!$O$67),"")</f>
        <v/>
      </c>
      <c r="N15" s="73" t="str">
        <f>IF(AND('Mapa final'!$Y$68="Muy Alta",'Mapa final'!$AA$68="Leve"),CONCATENATE("R10C",'Mapa final'!$O$68),"")</f>
        <v/>
      </c>
      <c r="O15" s="74" t="str">
        <f>IF(AND('Mapa final'!$Y$69="Muy Alta",'Mapa final'!$AA$69="Leve"),CONCATENATE("R10C",'Mapa final'!$O$69),"")</f>
        <v/>
      </c>
      <c r="P15" s="66" t="str">
        <f>IF(AND('Mapa final'!$Y$64="Muy Alta",'Mapa final'!$AA$64="Menor"),CONCATENATE("R10C",'Mapa final'!$O$64),"")</f>
        <v/>
      </c>
      <c r="Q15" s="67" t="str">
        <f>IF(AND('Mapa final'!$Y$65="Muy Alta",'Mapa final'!$AA$65="Menor"),CONCATENATE("R10C",'Mapa final'!$O$65),"")</f>
        <v/>
      </c>
      <c r="R15" s="67" t="str">
        <f>IF(AND('Mapa final'!$Y$66="Muy Alta",'Mapa final'!$AA$66="Menor"),CONCATENATE("R10C",'Mapa final'!$O$66),"")</f>
        <v/>
      </c>
      <c r="S15" s="67" t="str">
        <f>IF(AND('Mapa final'!$Y$67="Muy Alta",'Mapa final'!$AA$67="Menor"),CONCATENATE("R10C",'Mapa final'!$O$67),"")</f>
        <v/>
      </c>
      <c r="T15" s="67" t="str">
        <f>IF(AND('Mapa final'!$Y$68="Muy Alta",'Mapa final'!$AA$68="Menor"),CONCATENATE("R10C",'Mapa final'!$O$68),"")</f>
        <v/>
      </c>
      <c r="U15" s="68" t="str">
        <f>IF(AND('Mapa final'!$Y$69="Muy Alta",'Mapa final'!$AA$69="Menor"),CONCATENATE("R10C",'Mapa final'!$O$69),"")</f>
        <v/>
      </c>
      <c r="V15" s="72" t="str">
        <f>IF(AND('Mapa final'!$Y$64="Muy Alta",'Mapa final'!$AA$64="Moderado"),CONCATENATE("R10C",'Mapa final'!$O$64),"")</f>
        <v/>
      </c>
      <c r="W15" s="73" t="str">
        <f>IF(AND('Mapa final'!$Y$65="Muy Alta",'Mapa final'!$AA$65="Moderado"),CONCATENATE("R10C",'Mapa final'!$O$65),"")</f>
        <v/>
      </c>
      <c r="X15" s="73" t="str">
        <f>IF(AND('Mapa final'!$Y$66="Muy Alta",'Mapa final'!$AA$66="Moderado"),CONCATENATE("R10C",'Mapa final'!$O$66),"")</f>
        <v/>
      </c>
      <c r="Y15" s="73" t="str">
        <f>IF(AND('Mapa final'!$Y$67="Muy Alta",'Mapa final'!$AA$67="Moderado"),CONCATENATE("R10C",'Mapa final'!$O$67),"")</f>
        <v/>
      </c>
      <c r="Z15" s="73" t="str">
        <f>IF(AND('Mapa final'!$Y$68="Muy Alta",'Mapa final'!$AA$68="Moderado"),CONCATENATE("R10C",'Mapa final'!$O$68),"")</f>
        <v/>
      </c>
      <c r="AA15" s="74" t="str">
        <f>IF(AND('Mapa final'!$Y$69="Muy Alta",'Mapa final'!$AA$69="Moderado"),CONCATENATE("R10C",'Mapa final'!$O$69),"")</f>
        <v/>
      </c>
      <c r="AB15" s="66" t="str">
        <f>IF(AND('Mapa final'!$Y$64="Muy Alta",'Mapa final'!$AA$64="Mayor"),CONCATENATE("R10C",'Mapa final'!$O$64),"")</f>
        <v/>
      </c>
      <c r="AC15" s="67" t="str">
        <f>IF(AND('Mapa final'!$Y$65="Muy Alta",'Mapa final'!$AA$65="Mayor"),CONCATENATE("R10C",'Mapa final'!$O$65),"")</f>
        <v/>
      </c>
      <c r="AD15" s="67" t="str">
        <f>IF(AND('Mapa final'!$Y$66="Muy Alta",'Mapa final'!$AA$66="Mayor"),CONCATENATE("R10C",'Mapa final'!$O$66),"")</f>
        <v/>
      </c>
      <c r="AE15" s="67" t="str">
        <f>IF(AND('Mapa final'!$Y$67="Muy Alta",'Mapa final'!$AA$67="Mayor"),CONCATENATE("R10C",'Mapa final'!$O$67),"")</f>
        <v/>
      </c>
      <c r="AF15" s="67" t="str">
        <f>IF(AND('Mapa final'!$Y$68="Muy Alta",'Mapa final'!$AA$68="Mayor"),CONCATENATE("R10C",'Mapa final'!$O$68),"")</f>
        <v/>
      </c>
      <c r="AG15" s="68" t="str">
        <f>IF(AND('Mapa final'!$Y$69="Muy Alta",'Mapa final'!$AA$69="Mayor"),CONCATENATE("R10C",'Mapa final'!$O$69),"")</f>
        <v/>
      </c>
      <c r="AH15" s="75" t="str">
        <f>IF(AND('Mapa final'!$Y$64="Muy Alta",'Mapa final'!$AA$64="Catastrófico"),CONCATENATE("R10C",'Mapa final'!$O$64),"")</f>
        <v/>
      </c>
      <c r="AI15" s="76" t="str">
        <f>IF(AND('Mapa final'!$Y$65="Muy Alta",'Mapa final'!$AA$65="Catastrófico"),CONCATENATE("R10C",'Mapa final'!$O$65),"")</f>
        <v/>
      </c>
      <c r="AJ15" s="76" t="str">
        <f>IF(AND('Mapa final'!$Y$66="Muy Alta",'Mapa final'!$AA$66="Catastrófico"),CONCATENATE("R10C",'Mapa final'!$O$66),"")</f>
        <v/>
      </c>
      <c r="AK15" s="76" t="str">
        <f>IF(AND('Mapa final'!$Y$67="Muy Alta",'Mapa final'!$AA$67="Catastrófico"),CONCATENATE("R10C",'Mapa final'!$O$67),"")</f>
        <v/>
      </c>
      <c r="AL15" s="76" t="str">
        <f>IF(AND('Mapa final'!$Y$68="Muy Alta",'Mapa final'!$AA$68="Catastrófico"),CONCATENATE("R10C",'Mapa final'!$O$68),"")</f>
        <v/>
      </c>
      <c r="AM15" s="77" t="str">
        <f>IF(AND('Mapa final'!$Y$69="Muy Alta",'Mapa final'!$AA$69="Catastrófico"),CONCATENATE("R10C",'Mapa final'!$O$69),"")</f>
        <v/>
      </c>
      <c r="AN15" s="97"/>
      <c r="AO15" s="347"/>
      <c r="AP15" s="348"/>
      <c r="AQ15" s="348"/>
      <c r="AR15" s="348"/>
      <c r="AS15" s="348"/>
      <c r="AT15" s="349"/>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row>
    <row r="16" spans="1:91" ht="15" customHeight="1" x14ac:dyDescent="0.25">
      <c r="A16" s="97"/>
      <c r="B16" s="283"/>
      <c r="C16" s="283"/>
      <c r="D16" s="284"/>
      <c r="E16" s="321" t="s">
        <v>115</v>
      </c>
      <c r="F16" s="322"/>
      <c r="G16" s="322"/>
      <c r="H16" s="322"/>
      <c r="I16" s="322"/>
      <c r="J16" s="78" t="str">
        <f>IF(AND('Mapa final'!$Y$10="Alta",'Mapa final'!$AA$10="Leve"),CONCATENATE("R1C",'Mapa final'!$O$10),"")</f>
        <v/>
      </c>
      <c r="K16" s="79" t="str">
        <f>IF(AND('Mapa final'!$Y$11="Alta",'Mapa final'!$AA$11="Leve"),CONCATENATE("R1C",'Mapa final'!$O$11),"")</f>
        <v/>
      </c>
      <c r="L16" s="79" t="str">
        <f>IF(AND('Mapa final'!$Y$12="Alta",'Mapa final'!$AA$12="Leve"),CONCATENATE("R1C",'Mapa final'!$O$12),"")</f>
        <v/>
      </c>
      <c r="M16" s="79" t="str">
        <f>IF(AND('Mapa final'!$Y$13="Alta",'Mapa final'!$AA$13="Leve"),CONCATENATE("R1C",'Mapa final'!$O$13),"")</f>
        <v/>
      </c>
      <c r="N16" s="79" t="str">
        <f>IF(AND('Mapa final'!$Y$14="Alta",'Mapa final'!$AA$14="Leve"),CONCATENATE("R1C",'Mapa final'!$O$14),"")</f>
        <v/>
      </c>
      <c r="O16" s="80" t="str">
        <f>IF(AND('Mapa final'!$Y$15="Alta",'Mapa final'!$AA$15="Leve"),CONCATENATE("R1C",'Mapa final'!$O$15),"")</f>
        <v/>
      </c>
      <c r="P16" s="78" t="str">
        <f>IF(AND('Mapa final'!$Y$10="Alta",'Mapa final'!$AA$10="Menor"),CONCATENATE("R1C",'Mapa final'!$O$10),"")</f>
        <v/>
      </c>
      <c r="Q16" s="79" t="str">
        <f>IF(AND('Mapa final'!$Y$11="Alta",'Mapa final'!$AA$11="Menor"),CONCATENATE("R1C",'Mapa final'!$O$11),"")</f>
        <v/>
      </c>
      <c r="R16" s="79" t="str">
        <f>IF(AND('Mapa final'!$Y$12="Alta",'Mapa final'!$AA$12="Menor"),CONCATENATE("R1C",'Mapa final'!$O$12),"")</f>
        <v/>
      </c>
      <c r="S16" s="79" t="str">
        <f>IF(AND('Mapa final'!$Y$13="Alta",'Mapa final'!$AA$13="Menor"),CONCATENATE("R1C",'Mapa final'!$O$13),"")</f>
        <v/>
      </c>
      <c r="T16" s="79" t="str">
        <f>IF(AND('Mapa final'!$Y$14="Alta",'Mapa final'!$AA$14="Menor"),CONCATENATE("R1C",'Mapa final'!$O$14),"")</f>
        <v/>
      </c>
      <c r="U16" s="80" t="str">
        <f>IF(AND('Mapa final'!$Y$15="Alta",'Mapa final'!$AA$15="Menor"),CONCATENATE("R1C",'Mapa final'!$O$15),"")</f>
        <v/>
      </c>
      <c r="V16" s="60" t="str">
        <f>IF(AND('Mapa final'!$Y$10="Alta",'Mapa final'!$AA$10="Moderado"),CONCATENATE("R1C",'Mapa final'!$O$10),"")</f>
        <v/>
      </c>
      <c r="W16" s="61" t="str">
        <f>IF(AND('Mapa final'!$Y$11="Alta",'Mapa final'!$AA$11="Moderado"),CONCATENATE("R1C",'Mapa final'!$O$11),"")</f>
        <v/>
      </c>
      <c r="X16" s="61" t="str">
        <f>IF(AND('Mapa final'!$Y$12="Alta",'Mapa final'!$AA$12="Moderado"),CONCATENATE("R1C",'Mapa final'!$O$12),"")</f>
        <v/>
      </c>
      <c r="Y16" s="61" t="str">
        <f>IF(AND('Mapa final'!$Y$13="Alta",'Mapa final'!$AA$13="Moderado"),CONCATENATE("R1C",'Mapa final'!$O$13),"")</f>
        <v/>
      </c>
      <c r="Z16" s="61" t="str">
        <f>IF(AND('Mapa final'!$Y$14="Alta",'Mapa final'!$AA$14="Moderado"),CONCATENATE("R1C",'Mapa final'!$O$14),"")</f>
        <v/>
      </c>
      <c r="AA16" s="62" t="str">
        <f>IF(AND('Mapa final'!$Y$15="Alta",'Mapa final'!$AA$15="Moderado"),CONCATENATE("R1C",'Mapa final'!$O$15),"")</f>
        <v/>
      </c>
      <c r="AB16" s="60" t="str">
        <f>IF(AND('Mapa final'!$Y$10="Alta",'Mapa final'!$AA$10="Mayor"),CONCATENATE("R1C",'Mapa final'!$O$10),"")</f>
        <v/>
      </c>
      <c r="AC16" s="61" t="str">
        <f>IF(AND('Mapa final'!$Y$11="Alta",'Mapa final'!$AA$11="Mayor"),CONCATENATE("R1C",'Mapa final'!$O$11),"")</f>
        <v/>
      </c>
      <c r="AD16" s="61" t="str">
        <f>IF(AND('Mapa final'!$Y$12="Alta",'Mapa final'!$AA$12="Mayor"),CONCATENATE("R1C",'Mapa final'!$O$12),"")</f>
        <v/>
      </c>
      <c r="AE16" s="61" t="str">
        <f>IF(AND('Mapa final'!$Y$13="Alta",'Mapa final'!$AA$13="Mayor"),CONCATENATE("R1C",'Mapa final'!$O$13),"")</f>
        <v/>
      </c>
      <c r="AF16" s="61" t="str">
        <f>IF(AND('Mapa final'!$Y$14="Alta",'Mapa final'!$AA$14="Mayor"),CONCATENATE("R1C",'Mapa final'!$O$14),"")</f>
        <v/>
      </c>
      <c r="AG16" s="62" t="str">
        <f>IF(AND('Mapa final'!$Y$15="Alta",'Mapa final'!$AA$15="Mayor"),CONCATENATE("R1C",'Mapa final'!$O$15),"")</f>
        <v/>
      </c>
      <c r="AH16" s="63" t="str">
        <f>IF(AND('Mapa final'!$Y$10="Alta",'Mapa final'!$AA$10="Catastrófico"),CONCATENATE("R1C",'Mapa final'!$O$10),"")</f>
        <v/>
      </c>
      <c r="AI16" s="64" t="str">
        <f>IF(AND('Mapa final'!$Y$11="Alta",'Mapa final'!$AA$11="Catastrófico"),CONCATENATE("R1C",'Mapa final'!$O$11),"")</f>
        <v/>
      </c>
      <c r="AJ16" s="64" t="str">
        <f>IF(AND('Mapa final'!$Y$12="Alta",'Mapa final'!$AA$12="Catastrófico"),CONCATENATE("R1C",'Mapa final'!$O$12),"")</f>
        <v/>
      </c>
      <c r="AK16" s="64" t="str">
        <f>IF(AND('Mapa final'!$Y$13="Alta",'Mapa final'!$AA$13="Catastrófico"),CONCATENATE("R1C",'Mapa final'!$O$13),"")</f>
        <v/>
      </c>
      <c r="AL16" s="64" t="str">
        <f>IF(AND('Mapa final'!$Y$14="Alta",'Mapa final'!$AA$14="Catastrófico"),CONCATENATE("R1C",'Mapa final'!$O$14),"")</f>
        <v/>
      </c>
      <c r="AM16" s="65" t="str">
        <f>IF(AND('Mapa final'!$Y$15="Alta",'Mapa final'!$AA$15="Catastrófico"),CONCATENATE("R1C",'Mapa final'!$O$15),"")</f>
        <v/>
      </c>
      <c r="AN16" s="97"/>
      <c r="AO16" s="331" t="s">
        <v>80</v>
      </c>
      <c r="AP16" s="332"/>
      <c r="AQ16" s="332"/>
      <c r="AR16" s="332"/>
      <c r="AS16" s="332"/>
      <c r="AT16" s="333"/>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row>
    <row r="17" spans="1:76" ht="15" customHeight="1" x14ac:dyDescent="0.25">
      <c r="A17" s="97"/>
      <c r="B17" s="283"/>
      <c r="C17" s="283"/>
      <c r="D17" s="284"/>
      <c r="E17" s="340"/>
      <c r="F17" s="325"/>
      <c r="G17" s="325"/>
      <c r="H17" s="325"/>
      <c r="I17" s="325"/>
      <c r="J17" s="81" t="str">
        <f>IF(AND('Mapa final'!$Y$16="Alta",'Mapa final'!$AA$16="Leve"),CONCATENATE("R2C",'Mapa final'!$O$16),"")</f>
        <v/>
      </c>
      <c r="K17" s="82" t="str">
        <f>IF(AND('Mapa final'!$Y$17="Alta",'Mapa final'!$AA$17="Leve"),CONCATENATE("R2C",'Mapa final'!$O$17),"")</f>
        <v/>
      </c>
      <c r="L17" s="82" t="str">
        <f>IF(AND('Mapa final'!$Y$18="Alta",'Mapa final'!$AA$18="Leve"),CONCATENATE("R2C",'Mapa final'!$O$18),"")</f>
        <v/>
      </c>
      <c r="M17" s="82" t="str">
        <f>IF(AND('Mapa final'!$Y$19="Alta",'Mapa final'!$AA$19="Leve"),CONCATENATE("R2C",'Mapa final'!$O$19),"")</f>
        <v/>
      </c>
      <c r="N17" s="82" t="str">
        <f>IF(AND('Mapa final'!$Y$20="Alta",'Mapa final'!$AA$20="Leve"),CONCATENATE("R2C",'Mapa final'!$O$20),"")</f>
        <v/>
      </c>
      <c r="O17" s="83" t="str">
        <f>IF(AND('Mapa final'!$Y$21="Alta",'Mapa final'!$AA$21="Leve"),CONCATENATE("R2C",'Mapa final'!$O$21),"")</f>
        <v/>
      </c>
      <c r="P17" s="81" t="str">
        <f>IF(AND('Mapa final'!$Y$16="Alta",'Mapa final'!$AA$16="Menor"),CONCATENATE("R2C",'Mapa final'!$O$16),"")</f>
        <v/>
      </c>
      <c r="Q17" s="82" t="str">
        <f>IF(AND('Mapa final'!$Y$17="Alta",'Mapa final'!$AA$17="Menor"),CONCATENATE("R2C",'Mapa final'!$O$17),"")</f>
        <v/>
      </c>
      <c r="R17" s="82" t="str">
        <f>IF(AND('Mapa final'!$Y$18="Alta",'Mapa final'!$AA$18="Menor"),CONCATENATE("R2C",'Mapa final'!$O$18),"")</f>
        <v/>
      </c>
      <c r="S17" s="82" t="str">
        <f>IF(AND('Mapa final'!$Y$19="Alta",'Mapa final'!$AA$19="Menor"),CONCATENATE("R2C",'Mapa final'!$O$19),"")</f>
        <v/>
      </c>
      <c r="T17" s="82" t="str">
        <f>IF(AND('Mapa final'!$Y$20="Alta",'Mapa final'!$AA$20="Menor"),CONCATENATE("R2C",'Mapa final'!$O$20),"")</f>
        <v/>
      </c>
      <c r="U17" s="83" t="str">
        <f>IF(AND('Mapa final'!$Y$21="Alta",'Mapa final'!$AA$21="Menor"),CONCATENATE("R2C",'Mapa final'!$O$21),"")</f>
        <v/>
      </c>
      <c r="V17" s="66" t="str">
        <f>IF(AND('Mapa final'!$Y$16="Alta",'Mapa final'!$AA$16="Moderado"),CONCATENATE("R2C",'Mapa final'!$O$16),"")</f>
        <v/>
      </c>
      <c r="W17" s="67" t="str">
        <f>IF(AND('Mapa final'!$Y$17="Alta",'Mapa final'!$AA$17="Moderado"),CONCATENATE("R2C",'Mapa final'!$O$17),"")</f>
        <v/>
      </c>
      <c r="X17" s="67" t="str">
        <f>IF(AND('Mapa final'!$Y$18="Alta",'Mapa final'!$AA$18="Moderado"),CONCATENATE("R2C",'Mapa final'!$O$18),"")</f>
        <v/>
      </c>
      <c r="Y17" s="67" t="str">
        <f>IF(AND('Mapa final'!$Y$19="Alta",'Mapa final'!$AA$19="Moderado"),CONCATENATE("R2C",'Mapa final'!$O$19),"")</f>
        <v/>
      </c>
      <c r="Z17" s="67" t="str">
        <f>IF(AND('Mapa final'!$Y$20="Alta",'Mapa final'!$AA$20="Moderado"),CONCATENATE("R2C",'Mapa final'!$O$20),"")</f>
        <v/>
      </c>
      <c r="AA17" s="68" t="str">
        <f>IF(AND('Mapa final'!$Y$21="Alta",'Mapa final'!$AA$21="Moderado"),CONCATENATE("R2C",'Mapa final'!$O$21),"")</f>
        <v/>
      </c>
      <c r="AB17" s="66" t="str">
        <f>IF(AND('Mapa final'!$Y$16="Alta",'Mapa final'!$AA$16="Mayor"),CONCATENATE("R2C",'Mapa final'!$O$16),"")</f>
        <v/>
      </c>
      <c r="AC17" s="67" t="str">
        <f>IF(AND('Mapa final'!$Y$17="Alta",'Mapa final'!$AA$17="Mayor"),CONCATENATE("R2C",'Mapa final'!$O$17),"")</f>
        <v/>
      </c>
      <c r="AD17" s="67" t="str">
        <f>IF(AND('Mapa final'!$Y$18="Alta",'Mapa final'!$AA$18="Mayor"),CONCATENATE("R2C",'Mapa final'!$O$18),"")</f>
        <v/>
      </c>
      <c r="AE17" s="67" t="str">
        <f>IF(AND('Mapa final'!$Y$19="Alta",'Mapa final'!$AA$19="Mayor"),CONCATENATE("R2C",'Mapa final'!$O$19),"")</f>
        <v/>
      </c>
      <c r="AF17" s="67" t="str">
        <f>IF(AND('Mapa final'!$Y$20="Alta",'Mapa final'!$AA$20="Mayor"),CONCATENATE("R2C",'Mapa final'!$O$20),"")</f>
        <v/>
      </c>
      <c r="AG17" s="68" t="str">
        <f>IF(AND('Mapa final'!$Y$21="Alta",'Mapa final'!$AA$21="Mayor"),CONCATENATE("R2C",'Mapa final'!$O$21),"")</f>
        <v/>
      </c>
      <c r="AH17" s="69" t="str">
        <f>IF(AND('Mapa final'!$Y$16="Alta",'Mapa final'!$AA$16="Catastrófico"),CONCATENATE("R2C",'Mapa final'!$O$16),"")</f>
        <v/>
      </c>
      <c r="AI17" s="70" t="str">
        <f>IF(AND('Mapa final'!$Y$17="Alta",'Mapa final'!$AA$17="Catastrófico"),CONCATENATE("R2C",'Mapa final'!$O$17),"")</f>
        <v/>
      </c>
      <c r="AJ17" s="70" t="str">
        <f>IF(AND('Mapa final'!$Y$18="Alta",'Mapa final'!$AA$18="Catastrófico"),CONCATENATE("R2C",'Mapa final'!$O$18),"")</f>
        <v/>
      </c>
      <c r="AK17" s="70" t="str">
        <f>IF(AND('Mapa final'!$Y$19="Alta",'Mapa final'!$AA$19="Catastrófico"),CONCATENATE("R2C",'Mapa final'!$O$19),"")</f>
        <v/>
      </c>
      <c r="AL17" s="70" t="str">
        <f>IF(AND('Mapa final'!$Y$20="Alta",'Mapa final'!$AA$20="Catastrófico"),CONCATENATE("R2C",'Mapa final'!$O$20),"")</f>
        <v/>
      </c>
      <c r="AM17" s="71" t="str">
        <f>IF(AND('Mapa final'!$Y$21="Alta",'Mapa final'!$AA$21="Catastrófico"),CONCATENATE("R2C",'Mapa final'!$O$21),"")</f>
        <v/>
      </c>
      <c r="AN17" s="97"/>
      <c r="AO17" s="334"/>
      <c r="AP17" s="335"/>
      <c r="AQ17" s="335"/>
      <c r="AR17" s="335"/>
      <c r="AS17" s="335"/>
      <c r="AT17" s="336"/>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row>
    <row r="18" spans="1:76" ht="15" customHeight="1" x14ac:dyDescent="0.25">
      <c r="A18" s="97"/>
      <c r="B18" s="283"/>
      <c r="C18" s="283"/>
      <c r="D18" s="284"/>
      <c r="E18" s="324"/>
      <c r="F18" s="325"/>
      <c r="G18" s="325"/>
      <c r="H18" s="325"/>
      <c r="I18" s="325"/>
      <c r="J18" s="81" t="str">
        <f>IF(AND('Mapa final'!$Y$22="Alta",'Mapa final'!$AA$22="Leve"),CONCATENATE("R3C",'Mapa final'!$O$22),"")</f>
        <v/>
      </c>
      <c r="K18" s="82" t="str">
        <f>IF(AND('Mapa final'!$Y$23="Alta",'Mapa final'!$AA$23="Leve"),CONCATENATE("R3C",'Mapa final'!$O$23),"")</f>
        <v/>
      </c>
      <c r="L18" s="82" t="str">
        <f>IF(AND('Mapa final'!$Y$24="Alta",'Mapa final'!$AA$24="Leve"),CONCATENATE("R3C",'Mapa final'!$O$24),"")</f>
        <v/>
      </c>
      <c r="M18" s="82" t="str">
        <f>IF(AND('Mapa final'!$Y$25="Alta",'Mapa final'!$AA$25="Leve"),CONCATENATE("R3C",'Mapa final'!$O$25),"")</f>
        <v/>
      </c>
      <c r="N18" s="82" t="str">
        <f>IF(AND('Mapa final'!$Y$26="Alta",'Mapa final'!$AA$26="Leve"),CONCATENATE("R3C",'Mapa final'!$O$26),"")</f>
        <v/>
      </c>
      <c r="O18" s="83" t="str">
        <f>IF(AND('Mapa final'!$Y$27="Alta",'Mapa final'!$AA$27="Leve"),CONCATENATE("R3C",'Mapa final'!$O$27),"")</f>
        <v/>
      </c>
      <c r="P18" s="81" t="str">
        <f>IF(AND('Mapa final'!$Y$22="Alta",'Mapa final'!$AA$22="Menor"),CONCATENATE("R3C",'Mapa final'!$O$22),"")</f>
        <v/>
      </c>
      <c r="Q18" s="82" t="str">
        <f>IF(AND('Mapa final'!$Y$23="Alta",'Mapa final'!$AA$23="Menor"),CONCATENATE("R3C",'Mapa final'!$O$23),"")</f>
        <v/>
      </c>
      <c r="R18" s="82" t="str">
        <f>IF(AND('Mapa final'!$Y$24="Alta",'Mapa final'!$AA$24="Menor"),CONCATENATE("R3C",'Mapa final'!$O$24),"")</f>
        <v/>
      </c>
      <c r="S18" s="82" t="str">
        <f>IF(AND('Mapa final'!$Y$25="Alta",'Mapa final'!$AA$25="Menor"),CONCATENATE("R3C",'Mapa final'!$O$25),"")</f>
        <v/>
      </c>
      <c r="T18" s="82" t="str">
        <f>IF(AND('Mapa final'!$Y$26="Alta",'Mapa final'!$AA$26="Menor"),CONCATENATE("R3C",'Mapa final'!$O$26),"")</f>
        <v/>
      </c>
      <c r="U18" s="83" t="str">
        <f>IF(AND('Mapa final'!$Y$27="Alta",'Mapa final'!$AA$27="Menor"),CONCATENATE("R3C",'Mapa final'!$O$27),"")</f>
        <v/>
      </c>
      <c r="V18" s="66" t="str">
        <f>IF(AND('Mapa final'!$Y$22="Alta",'Mapa final'!$AA$22="Moderado"),CONCATENATE("R3C",'Mapa final'!$O$22),"")</f>
        <v/>
      </c>
      <c r="W18" s="67" t="str">
        <f>IF(AND('Mapa final'!$Y$23="Alta",'Mapa final'!$AA$23="Moderado"),CONCATENATE("R3C",'Mapa final'!$O$23),"")</f>
        <v/>
      </c>
      <c r="X18" s="67" t="str">
        <f>IF(AND('Mapa final'!$Y$24="Alta",'Mapa final'!$AA$24="Moderado"),CONCATENATE("R3C",'Mapa final'!$O$24),"")</f>
        <v/>
      </c>
      <c r="Y18" s="67" t="str">
        <f>IF(AND('Mapa final'!$Y$25="Alta",'Mapa final'!$AA$25="Moderado"),CONCATENATE("R3C",'Mapa final'!$O$25),"")</f>
        <v/>
      </c>
      <c r="Z18" s="67" t="str">
        <f>IF(AND('Mapa final'!$Y$26="Alta",'Mapa final'!$AA$26="Moderado"),CONCATENATE("R3C",'Mapa final'!$O$26),"")</f>
        <v/>
      </c>
      <c r="AA18" s="68" t="str">
        <f>IF(AND('Mapa final'!$Y$27="Alta",'Mapa final'!$AA$27="Moderado"),CONCATENATE("R3C",'Mapa final'!$O$27),"")</f>
        <v/>
      </c>
      <c r="AB18" s="66" t="str">
        <f>IF(AND('Mapa final'!$Y$22="Alta",'Mapa final'!$AA$22="Mayor"),CONCATENATE("R3C",'Mapa final'!$O$22),"")</f>
        <v/>
      </c>
      <c r="AC18" s="67" t="str">
        <f>IF(AND('Mapa final'!$Y$23="Alta",'Mapa final'!$AA$23="Mayor"),CONCATENATE("R3C",'Mapa final'!$O$23),"")</f>
        <v/>
      </c>
      <c r="AD18" s="67" t="str">
        <f>IF(AND('Mapa final'!$Y$24="Alta",'Mapa final'!$AA$24="Mayor"),CONCATENATE("R3C",'Mapa final'!$O$24),"")</f>
        <v/>
      </c>
      <c r="AE18" s="67" t="str">
        <f>IF(AND('Mapa final'!$Y$25="Alta",'Mapa final'!$AA$25="Mayor"),CONCATENATE("R3C",'Mapa final'!$O$25),"")</f>
        <v/>
      </c>
      <c r="AF18" s="67" t="str">
        <f>IF(AND('Mapa final'!$Y$26="Alta",'Mapa final'!$AA$26="Mayor"),CONCATENATE("R3C",'Mapa final'!$O$26),"")</f>
        <v/>
      </c>
      <c r="AG18" s="68" t="str">
        <f>IF(AND('Mapa final'!$Y$27="Alta",'Mapa final'!$AA$27="Mayor"),CONCATENATE("R3C",'Mapa final'!$O$27),"")</f>
        <v/>
      </c>
      <c r="AH18" s="69" t="str">
        <f>IF(AND('Mapa final'!$Y$22="Alta",'Mapa final'!$AA$22="Catastrófico"),CONCATENATE("R3C",'Mapa final'!$O$22),"")</f>
        <v/>
      </c>
      <c r="AI18" s="70" t="str">
        <f>IF(AND('Mapa final'!$Y$23="Alta",'Mapa final'!$AA$23="Catastrófico"),CONCATENATE("R3C",'Mapa final'!$O$23),"")</f>
        <v/>
      </c>
      <c r="AJ18" s="70" t="str">
        <f>IF(AND('Mapa final'!$Y$24="Alta",'Mapa final'!$AA$24="Catastrófico"),CONCATENATE("R3C",'Mapa final'!$O$24),"")</f>
        <v/>
      </c>
      <c r="AK18" s="70" t="str">
        <f>IF(AND('Mapa final'!$Y$25="Alta",'Mapa final'!$AA$25="Catastrófico"),CONCATENATE("R3C",'Mapa final'!$O$25),"")</f>
        <v/>
      </c>
      <c r="AL18" s="70" t="str">
        <f>IF(AND('Mapa final'!$Y$26="Alta",'Mapa final'!$AA$26="Catastrófico"),CONCATENATE("R3C",'Mapa final'!$O$26),"")</f>
        <v/>
      </c>
      <c r="AM18" s="71" t="str">
        <f>IF(AND('Mapa final'!$Y$27="Alta",'Mapa final'!$AA$27="Catastrófico"),CONCATENATE("R3C",'Mapa final'!$O$27),"")</f>
        <v/>
      </c>
      <c r="AN18" s="97"/>
      <c r="AO18" s="334"/>
      <c r="AP18" s="335"/>
      <c r="AQ18" s="335"/>
      <c r="AR18" s="335"/>
      <c r="AS18" s="335"/>
      <c r="AT18" s="336"/>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row>
    <row r="19" spans="1:76" ht="15" customHeight="1" x14ac:dyDescent="0.25">
      <c r="A19" s="97"/>
      <c r="B19" s="283"/>
      <c r="C19" s="283"/>
      <c r="D19" s="284"/>
      <c r="E19" s="324"/>
      <c r="F19" s="325"/>
      <c r="G19" s="325"/>
      <c r="H19" s="325"/>
      <c r="I19" s="325"/>
      <c r="J19" s="81" t="str">
        <f>IF(AND('Mapa final'!$Y$28="Alta",'Mapa final'!$AA$28="Leve"),CONCATENATE("R4C",'Mapa final'!$O$28),"")</f>
        <v/>
      </c>
      <c r="K19" s="82" t="str">
        <f>IF(AND('Mapa final'!$Y$29="Alta",'Mapa final'!$AA$29="Leve"),CONCATENATE("R4C",'Mapa final'!$O$29),"")</f>
        <v/>
      </c>
      <c r="L19" s="82" t="str">
        <f>IF(AND('Mapa final'!$Y$30="Alta",'Mapa final'!$AA$30="Leve"),CONCATENATE("R4C",'Mapa final'!$O$30),"")</f>
        <v/>
      </c>
      <c r="M19" s="82" t="str">
        <f>IF(AND('Mapa final'!$Y$31="Alta",'Mapa final'!$AA$31="Leve"),CONCATENATE("R4C",'Mapa final'!$O$31),"")</f>
        <v/>
      </c>
      <c r="N19" s="82" t="str">
        <f>IF(AND('Mapa final'!$Y$32="Alta",'Mapa final'!$AA$32="Leve"),CONCATENATE("R4C",'Mapa final'!$O$32),"")</f>
        <v/>
      </c>
      <c r="O19" s="83" t="str">
        <f>IF(AND('Mapa final'!$Y$33="Alta",'Mapa final'!$AA$33="Leve"),CONCATENATE("R4C",'Mapa final'!$O$33),"")</f>
        <v/>
      </c>
      <c r="P19" s="81" t="str">
        <f>IF(AND('Mapa final'!$Y$28="Alta",'Mapa final'!$AA$28="Menor"),CONCATENATE("R4C",'Mapa final'!$O$28),"")</f>
        <v/>
      </c>
      <c r="Q19" s="82" t="str">
        <f>IF(AND('Mapa final'!$Y$29="Alta",'Mapa final'!$AA$29="Menor"),CONCATENATE("R4C",'Mapa final'!$O$29),"")</f>
        <v/>
      </c>
      <c r="R19" s="82" t="str">
        <f>IF(AND('Mapa final'!$Y$30="Alta",'Mapa final'!$AA$30="Menor"),CONCATENATE("R4C",'Mapa final'!$O$30),"")</f>
        <v/>
      </c>
      <c r="S19" s="82" t="str">
        <f>IF(AND('Mapa final'!$Y$31="Alta",'Mapa final'!$AA$31="Menor"),CONCATENATE("R4C",'Mapa final'!$O$31),"")</f>
        <v/>
      </c>
      <c r="T19" s="82" t="str">
        <f>IF(AND('Mapa final'!$Y$32="Alta",'Mapa final'!$AA$32="Menor"),CONCATENATE("R4C",'Mapa final'!$O$32),"")</f>
        <v/>
      </c>
      <c r="U19" s="83" t="str">
        <f>IF(AND('Mapa final'!$Y$33="Alta",'Mapa final'!$AA$33="Menor"),CONCATENATE("R4C",'Mapa final'!$O$33),"")</f>
        <v/>
      </c>
      <c r="V19" s="66" t="str">
        <f>IF(AND('Mapa final'!$Y$28="Alta",'Mapa final'!$AA$28="Moderado"),CONCATENATE("R4C",'Mapa final'!$O$28),"")</f>
        <v/>
      </c>
      <c r="W19" s="67" t="str">
        <f>IF(AND('Mapa final'!$Y$29="Alta",'Mapa final'!$AA$29="Moderado"),CONCATENATE("R4C",'Mapa final'!$O$29),"")</f>
        <v/>
      </c>
      <c r="X19" s="67" t="str">
        <f>IF(AND('Mapa final'!$Y$30="Alta",'Mapa final'!$AA$30="Moderado"),CONCATENATE("R4C",'Mapa final'!$O$30),"")</f>
        <v/>
      </c>
      <c r="Y19" s="67" t="str">
        <f>IF(AND('Mapa final'!$Y$31="Alta",'Mapa final'!$AA$31="Moderado"),CONCATENATE("R4C",'Mapa final'!$O$31),"")</f>
        <v/>
      </c>
      <c r="Z19" s="67" t="str">
        <f>IF(AND('Mapa final'!$Y$32="Alta",'Mapa final'!$AA$32="Moderado"),CONCATENATE("R4C",'Mapa final'!$O$32),"")</f>
        <v/>
      </c>
      <c r="AA19" s="68" t="str">
        <f>IF(AND('Mapa final'!$Y$33="Alta",'Mapa final'!$AA$33="Moderado"),CONCATENATE("R4C",'Mapa final'!$O$33),"")</f>
        <v/>
      </c>
      <c r="AB19" s="66" t="str">
        <f>IF(AND('Mapa final'!$Y$28="Alta",'Mapa final'!$AA$28="Mayor"),CONCATENATE("R4C",'Mapa final'!$O$28),"")</f>
        <v/>
      </c>
      <c r="AC19" s="67" t="str">
        <f>IF(AND('Mapa final'!$Y$29="Alta",'Mapa final'!$AA$29="Mayor"),CONCATENATE("R4C",'Mapa final'!$O$29),"")</f>
        <v/>
      </c>
      <c r="AD19" s="67" t="str">
        <f>IF(AND('Mapa final'!$Y$30="Alta",'Mapa final'!$AA$30="Mayor"),CONCATENATE("R4C",'Mapa final'!$O$30),"")</f>
        <v/>
      </c>
      <c r="AE19" s="67" t="str">
        <f>IF(AND('Mapa final'!$Y$31="Alta",'Mapa final'!$AA$31="Mayor"),CONCATENATE("R4C",'Mapa final'!$O$31),"")</f>
        <v/>
      </c>
      <c r="AF19" s="67" t="str">
        <f>IF(AND('Mapa final'!$Y$32="Alta",'Mapa final'!$AA$32="Mayor"),CONCATENATE("R4C",'Mapa final'!$O$32),"")</f>
        <v/>
      </c>
      <c r="AG19" s="68" t="str">
        <f>IF(AND('Mapa final'!$Y$33="Alta",'Mapa final'!$AA$33="Mayor"),CONCATENATE("R4C",'Mapa final'!$O$33),"")</f>
        <v/>
      </c>
      <c r="AH19" s="69" t="str">
        <f>IF(AND('Mapa final'!$Y$28="Alta",'Mapa final'!$AA$28="Catastrófico"),CONCATENATE("R4C",'Mapa final'!$O$28),"")</f>
        <v/>
      </c>
      <c r="AI19" s="70" t="str">
        <f>IF(AND('Mapa final'!$Y$29="Alta",'Mapa final'!$AA$29="Catastrófico"),CONCATENATE("R4C",'Mapa final'!$O$29),"")</f>
        <v/>
      </c>
      <c r="AJ19" s="70" t="str">
        <f>IF(AND('Mapa final'!$Y$30="Alta",'Mapa final'!$AA$30="Catastrófico"),CONCATENATE("R4C",'Mapa final'!$O$30),"")</f>
        <v/>
      </c>
      <c r="AK19" s="70" t="str">
        <f>IF(AND('Mapa final'!$Y$31="Alta",'Mapa final'!$AA$31="Catastrófico"),CONCATENATE("R4C",'Mapa final'!$O$31),"")</f>
        <v/>
      </c>
      <c r="AL19" s="70" t="str">
        <f>IF(AND('Mapa final'!$Y$32="Alta",'Mapa final'!$AA$32="Catastrófico"),CONCATENATE("R4C",'Mapa final'!$O$32),"")</f>
        <v/>
      </c>
      <c r="AM19" s="71" t="str">
        <f>IF(AND('Mapa final'!$Y$33="Alta",'Mapa final'!$AA$33="Catastrófico"),CONCATENATE("R4C",'Mapa final'!$O$33),"")</f>
        <v/>
      </c>
      <c r="AN19" s="97"/>
      <c r="AO19" s="334"/>
      <c r="AP19" s="335"/>
      <c r="AQ19" s="335"/>
      <c r="AR19" s="335"/>
      <c r="AS19" s="335"/>
      <c r="AT19" s="336"/>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row>
    <row r="20" spans="1:76" ht="15" customHeight="1" x14ac:dyDescent="0.25">
      <c r="A20" s="97"/>
      <c r="B20" s="283"/>
      <c r="C20" s="283"/>
      <c r="D20" s="284"/>
      <c r="E20" s="324"/>
      <c r="F20" s="325"/>
      <c r="G20" s="325"/>
      <c r="H20" s="325"/>
      <c r="I20" s="325"/>
      <c r="J20" s="81" t="str">
        <f>IF(AND('Mapa final'!$Y$34="Alta",'Mapa final'!$AA$34="Leve"),CONCATENATE("R5C",'Mapa final'!$O$34),"")</f>
        <v/>
      </c>
      <c r="K20" s="82" t="str">
        <f>IF(AND('Mapa final'!$Y$35="Alta",'Mapa final'!$AA$35="Leve"),CONCATENATE("R5C",'Mapa final'!$O$35),"")</f>
        <v/>
      </c>
      <c r="L20" s="82" t="str">
        <f>IF(AND('Mapa final'!$Y$36="Alta",'Mapa final'!$AA$36="Leve"),CONCATENATE("R5C",'Mapa final'!$O$36),"")</f>
        <v/>
      </c>
      <c r="M20" s="82" t="str">
        <f>IF(AND('Mapa final'!$Y$37="Alta",'Mapa final'!$AA$37="Leve"),CONCATENATE("R5C",'Mapa final'!$O$37),"")</f>
        <v/>
      </c>
      <c r="N20" s="82" t="str">
        <f>IF(AND('Mapa final'!$Y$38="Alta",'Mapa final'!$AA$38="Leve"),CONCATENATE("R5C",'Mapa final'!$O$38),"")</f>
        <v/>
      </c>
      <c r="O20" s="83" t="str">
        <f>IF(AND('Mapa final'!$Y$39="Alta",'Mapa final'!$AA$39="Leve"),CONCATENATE("R5C",'Mapa final'!$O$39),"")</f>
        <v/>
      </c>
      <c r="P20" s="81" t="str">
        <f>IF(AND('Mapa final'!$Y$34="Alta",'Mapa final'!$AA$34="Menor"),CONCATENATE("R5C",'Mapa final'!$O$34),"")</f>
        <v/>
      </c>
      <c r="Q20" s="82" t="str">
        <f>IF(AND('Mapa final'!$Y$35="Alta",'Mapa final'!$AA$35="Menor"),CONCATENATE("R5C",'Mapa final'!$O$35),"")</f>
        <v/>
      </c>
      <c r="R20" s="82" t="str">
        <f>IF(AND('Mapa final'!$Y$36="Alta",'Mapa final'!$AA$36="Menor"),CONCATENATE("R5C",'Mapa final'!$O$36),"")</f>
        <v/>
      </c>
      <c r="S20" s="82" t="str">
        <f>IF(AND('Mapa final'!$Y$37="Alta",'Mapa final'!$AA$37="Menor"),CONCATENATE("R5C",'Mapa final'!$O$37),"")</f>
        <v/>
      </c>
      <c r="T20" s="82" t="str">
        <f>IF(AND('Mapa final'!$Y$38="Alta",'Mapa final'!$AA$38="Menor"),CONCATENATE("R5C",'Mapa final'!$O$38),"")</f>
        <v/>
      </c>
      <c r="U20" s="83" t="str">
        <f>IF(AND('Mapa final'!$Y$39="Alta",'Mapa final'!$AA$39="Menor"),CONCATENATE("R5C",'Mapa final'!$O$39),"")</f>
        <v/>
      </c>
      <c r="V20" s="66" t="str">
        <f>IF(AND('Mapa final'!$Y$34="Alta",'Mapa final'!$AA$34="Moderado"),CONCATENATE("R5C",'Mapa final'!$O$34),"")</f>
        <v/>
      </c>
      <c r="W20" s="67" t="str">
        <f>IF(AND('Mapa final'!$Y$35="Alta",'Mapa final'!$AA$35="Moderado"),CONCATENATE("R5C",'Mapa final'!$O$35),"")</f>
        <v/>
      </c>
      <c r="X20" s="67" t="str">
        <f>IF(AND('Mapa final'!$Y$36="Alta",'Mapa final'!$AA$36="Moderado"),CONCATENATE("R5C",'Mapa final'!$O$36),"")</f>
        <v/>
      </c>
      <c r="Y20" s="67" t="str">
        <f>IF(AND('Mapa final'!$Y$37="Alta",'Mapa final'!$AA$37="Moderado"),CONCATENATE("R5C",'Mapa final'!$O$37),"")</f>
        <v/>
      </c>
      <c r="Z20" s="67" t="str">
        <f>IF(AND('Mapa final'!$Y$38="Alta",'Mapa final'!$AA$38="Moderado"),CONCATENATE("R5C",'Mapa final'!$O$38),"")</f>
        <v/>
      </c>
      <c r="AA20" s="68" t="str">
        <f>IF(AND('Mapa final'!$Y$39="Alta",'Mapa final'!$AA$39="Moderado"),CONCATENATE("R5C",'Mapa final'!$O$39),"")</f>
        <v/>
      </c>
      <c r="AB20" s="66" t="str">
        <f>IF(AND('Mapa final'!$Y$34="Alta",'Mapa final'!$AA$34="Mayor"),CONCATENATE("R5C",'Mapa final'!$O$34),"")</f>
        <v/>
      </c>
      <c r="AC20" s="67" t="str">
        <f>IF(AND('Mapa final'!$Y$35="Alta",'Mapa final'!$AA$35="Mayor"),CONCATENATE("R5C",'Mapa final'!$O$35),"")</f>
        <v/>
      </c>
      <c r="AD20" s="67" t="str">
        <f>IF(AND('Mapa final'!$Y$36="Alta",'Mapa final'!$AA$36="Mayor"),CONCATENATE("R5C",'Mapa final'!$O$36),"")</f>
        <v/>
      </c>
      <c r="AE20" s="67" t="str">
        <f>IF(AND('Mapa final'!$Y$37="Alta",'Mapa final'!$AA$37="Mayor"),CONCATENATE("R5C",'Mapa final'!$O$37),"")</f>
        <v/>
      </c>
      <c r="AF20" s="67" t="str">
        <f>IF(AND('Mapa final'!$Y$38="Alta",'Mapa final'!$AA$38="Mayor"),CONCATENATE("R5C",'Mapa final'!$O$38),"")</f>
        <v/>
      </c>
      <c r="AG20" s="68" t="str">
        <f>IF(AND('Mapa final'!$Y$39="Alta",'Mapa final'!$AA$39="Mayor"),CONCATENATE("R5C",'Mapa final'!$O$39),"")</f>
        <v/>
      </c>
      <c r="AH20" s="69" t="str">
        <f>IF(AND('Mapa final'!$Y$34="Alta",'Mapa final'!$AA$34="Catastrófico"),CONCATENATE("R5C",'Mapa final'!$O$34),"")</f>
        <v/>
      </c>
      <c r="AI20" s="70" t="str">
        <f>IF(AND('Mapa final'!$Y$35="Alta",'Mapa final'!$AA$35="Catastrófico"),CONCATENATE("R5C",'Mapa final'!$O$35),"")</f>
        <v/>
      </c>
      <c r="AJ20" s="70" t="str">
        <f>IF(AND('Mapa final'!$Y$36="Alta",'Mapa final'!$AA$36="Catastrófico"),CONCATENATE("R5C",'Mapa final'!$O$36),"")</f>
        <v/>
      </c>
      <c r="AK20" s="70" t="str">
        <f>IF(AND('Mapa final'!$Y$37="Alta",'Mapa final'!$AA$37="Catastrófico"),CONCATENATE("R5C",'Mapa final'!$O$37),"")</f>
        <v/>
      </c>
      <c r="AL20" s="70" t="str">
        <f>IF(AND('Mapa final'!$Y$38="Alta",'Mapa final'!$AA$38="Catastrófico"),CONCATENATE("R5C",'Mapa final'!$O$38),"")</f>
        <v/>
      </c>
      <c r="AM20" s="71" t="str">
        <f>IF(AND('Mapa final'!$Y$39="Alta",'Mapa final'!$AA$39="Catastrófico"),CONCATENATE("R5C",'Mapa final'!$O$39),"")</f>
        <v/>
      </c>
      <c r="AN20" s="97"/>
      <c r="AO20" s="334"/>
      <c r="AP20" s="335"/>
      <c r="AQ20" s="335"/>
      <c r="AR20" s="335"/>
      <c r="AS20" s="335"/>
      <c r="AT20" s="336"/>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row>
    <row r="21" spans="1:76" ht="15" customHeight="1" x14ac:dyDescent="0.25">
      <c r="A21" s="97"/>
      <c r="B21" s="283"/>
      <c r="C21" s="283"/>
      <c r="D21" s="284"/>
      <c r="E21" s="324"/>
      <c r="F21" s="325"/>
      <c r="G21" s="325"/>
      <c r="H21" s="325"/>
      <c r="I21" s="325"/>
      <c r="J21" s="81" t="str">
        <f>IF(AND('Mapa final'!$Y$40="Alta",'Mapa final'!$AA$40="Leve"),CONCATENATE("R6C",'Mapa final'!$O$40),"")</f>
        <v/>
      </c>
      <c r="K21" s="82" t="str">
        <f>IF(AND('Mapa final'!$Y$41="Alta",'Mapa final'!$AA$41="Leve"),CONCATENATE("R6C",'Mapa final'!$O$41),"")</f>
        <v/>
      </c>
      <c r="L21" s="82" t="str">
        <f>IF(AND('Mapa final'!$Y$42="Alta",'Mapa final'!$AA$42="Leve"),CONCATENATE("R6C",'Mapa final'!$O$42),"")</f>
        <v/>
      </c>
      <c r="M21" s="82" t="str">
        <f>IF(AND('Mapa final'!$Y$43="Alta",'Mapa final'!$AA$43="Leve"),CONCATENATE("R6C",'Mapa final'!$O$43),"")</f>
        <v/>
      </c>
      <c r="N21" s="82" t="str">
        <f>IF(AND('Mapa final'!$Y$44="Alta",'Mapa final'!$AA$44="Leve"),CONCATENATE("R6C",'Mapa final'!$O$44),"")</f>
        <v/>
      </c>
      <c r="O21" s="83" t="str">
        <f>IF(AND('Mapa final'!$Y$45="Alta",'Mapa final'!$AA$45="Leve"),CONCATENATE("R6C",'Mapa final'!$O$45),"")</f>
        <v/>
      </c>
      <c r="P21" s="81" t="str">
        <f>IF(AND('Mapa final'!$Y$40="Alta",'Mapa final'!$AA$40="Menor"),CONCATENATE("R6C",'Mapa final'!$O$40),"")</f>
        <v/>
      </c>
      <c r="Q21" s="82" t="str">
        <f>IF(AND('Mapa final'!$Y$41="Alta",'Mapa final'!$AA$41="Menor"),CONCATENATE("R6C",'Mapa final'!$O$41),"")</f>
        <v/>
      </c>
      <c r="R21" s="82" t="str">
        <f>IF(AND('Mapa final'!$Y$42="Alta",'Mapa final'!$AA$42="Menor"),CONCATENATE("R6C",'Mapa final'!$O$42),"")</f>
        <v/>
      </c>
      <c r="S21" s="82" t="str">
        <f>IF(AND('Mapa final'!$Y$43="Alta",'Mapa final'!$AA$43="Menor"),CONCATENATE("R6C",'Mapa final'!$O$43),"")</f>
        <v/>
      </c>
      <c r="T21" s="82" t="str">
        <f>IF(AND('Mapa final'!$Y$44="Alta",'Mapa final'!$AA$44="Menor"),CONCATENATE("R6C",'Mapa final'!$O$44),"")</f>
        <v/>
      </c>
      <c r="U21" s="83" t="str">
        <f>IF(AND('Mapa final'!$Y$45="Alta",'Mapa final'!$AA$45="Menor"),CONCATENATE("R6C",'Mapa final'!$O$45),"")</f>
        <v/>
      </c>
      <c r="V21" s="66" t="str">
        <f>IF(AND('Mapa final'!$Y$40="Alta",'Mapa final'!$AA$40="Moderado"),CONCATENATE("R6C",'Mapa final'!$O$40),"")</f>
        <v/>
      </c>
      <c r="W21" s="67" t="str">
        <f>IF(AND('Mapa final'!$Y$41="Alta",'Mapa final'!$AA$41="Moderado"),CONCATENATE("R6C",'Mapa final'!$O$41),"")</f>
        <v/>
      </c>
      <c r="X21" s="67" t="str">
        <f>IF(AND('Mapa final'!$Y$42="Alta",'Mapa final'!$AA$42="Moderado"),CONCATENATE("R6C",'Mapa final'!$O$42),"")</f>
        <v/>
      </c>
      <c r="Y21" s="67" t="str">
        <f>IF(AND('Mapa final'!$Y$43="Alta",'Mapa final'!$AA$43="Moderado"),CONCATENATE("R6C",'Mapa final'!$O$43),"")</f>
        <v/>
      </c>
      <c r="Z21" s="67" t="str">
        <f>IF(AND('Mapa final'!$Y$44="Alta",'Mapa final'!$AA$44="Moderado"),CONCATENATE("R6C",'Mapa final'!$O$44),"")</f>
        <v/>
      </c>
      <c r="AA21" s="68" t="str">
        <f>IF(AND('Mapa final'!$Y$45="Alta",'Mapa final'!$AA$45="Moderado"),CONCATENATE("R6C",'Mapa final'!$O$45),"")</f>
        <v/>
      </c>
      <c r="AB21" s="66" t="str">
        <f>IF(AND('Mapa final'!$Y$40="Alta",'Mapa final'!$AA$40="Mayor"),CONCATENATE("R6C",'Mapa final'!$O$40),"")</f>
        <v/>
      </c>
      <c r="AC21" s="67" t="str">
        <f>IF(AND('Mapa final'!$Y$41="Alta",'Mapa final'!$AA$41="Mayor"),CONCATENATE("R6C",'Mapa final'!$O$41),"")</f>
        <v/>
      </c>
      <c r="AD21" s="67" t="str">
        <f>IF(AND('Mapa final'!$Y$42="Alta",'Mapa final'!$AA$42="Mayor"),CONCATENATE("R6C",'Mapa final'!$O$42),"")</f>
        <v/>
      </c>
      <c r="AE21" s="67" t="str">
        <f>IF(AND('Mapa final'!$Y$43="Alta",'Mapa final'!$AA$43="Mayor"),CONCATENATE("R6C",'Mapa final'!$O$43),"")</f>
        <v/>
      </c>
      <c r="AF21" s="67" t="str">
        <f>IF(AND('Mapa final'!$Y$44="Alta",'Mapa final'!$AA$44="Mayor"),CONCATENATE("R6C",'Mapa final'!$O$44),"")</f>
        <v/>
      </c>
      <c r="AG21" s="68" t="str">
        <f>IF(AND('Mapa final'!$Y$45="Alta",'Mapa final'!$AA$45="Mayor"),CONCATENATE("R6C",'Mapa final'!$O$45),"")</f>
        <v/>
      </c>
      <c r="AH21" s="69" t="str">
        <f>IF(AND('Mapa final'!$Y$40="Alta",'Mapa final'!$AA$40="Catastrófico"),CONCATENATE("R6C",'Mapa final'!$O$40),"")</f>
        <v/>
      </c>
      <c r="AI21" s="70" t="str">
        <f>IF(AND('Mapa final'!$Y$41="Alta",'Mapa final'!$AA$41="Catastrófico"),CONCATENATE("R6C",'Mapa final'!$O$41),"")</f>
        <v/>
      </c>
      <c r="AJ21" s="70" t="str">
        <f>IF(AND('Mapa final'!$Y$42="Alta",'Mapa final'!$AA$42="Catastrófico"),CONCATENATE("R6C",'Mapa final'!$O$42),"")</f>
        <v/>
      </c>
      <c r="AK21" s="70" t="str">
        <f>IF(AND('Mapa final'!$Y$43="Alta",'Mapa final'!$AA$43="Catastrófico"),CONCATENATE("R6C",'Mapa final'!$O$43),"")</f>
        <v/>
      </c>
      <c r="AL21" s="70" t="str">
        <f>IF(AND('Mapa final'!$Y$44="Alta",'Mapa final'!$AA$44="Catastrófico"),CONCATENATE("R6C",'Mapa final'!$O$44),"")</f>
        <v/>
      </c>
      <c r="AM21" s="71" t="str">
        <f>IF(AND('Mapa final'!$Y$45="Alta",'Mapa final'!$AA$45="Catastrófico"),CONCATENATE("R6C",'Mapa final'!$O$45),"")</f>
        <v/>
      </c>
      <c r="AN21" s="97"/>
      <c r="AO21" s="334"/>
      <c r="AP21" s="335"/>
      <c r="AQ21" s="335"/>
      <c r="AR21" s="335"/>
      <c r="AS21" s="335"/>
      <c r="AT21" s="336"/>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row>
    <row r="22" spans="1:76" ht="15" customHeight="1" x14ac:dyDescent="0.25">
      <c r="A22" s="97"/>
      <c r="B22" s="283"/>
      <c r="C22" s="283"/>
      <c r="D22" s="284"/>
      <c r="E22" s="324"/>
      <c r="F22" s="325"/>
      <c r="G22" s="325"/>
      <c r="H22" s="325"/>
      <c r="I22" s="325"/>
      <c r="J22" s="81" t="str">
        <f>IF(AND('Mapa final'!$Y$46="Alta",'Mapa final'!$AA$46="Leve"),CONCATENATE("R7C",'Mapa final'!$O$46),"")</f>
        <v/>
      </c>
      <c r="K22" s="82" t="str">
        <f>IF(AND('Mapa final'!$Y$47="Alta",'Mapa final'!$AA$47="Leve"),CONCATENATE("R7C",'Mapa final'!$O$47),"")</f>
        <v/>
      </c>
      <c r="L22" s="82" t="str">
        <f>IF(AND('Mapa final'!$Y$48="Alta",'Mapa final'!$AA$48="Leve"),CONCATENATE("R7C",'Mapa final'!$O$48),"")</f>
        <v/>
      </c>
      <c r="M22" s="82" t="str">
        <f>IF(AND('Mapa final'!$Y$49="Alta",'Mapa final'!$AA$49="Leve"),CONCATENATE("R7C",'Mapa final'!$O$49),"")</f>
        <v/>
      </c>
      <c r="N22" s="82" t="str">
        <f>IF(AND('Mapa final'!$Y$50="Alta",'Mapa final'!$AA$50="Leve"),CONCATENATE("R7C",'Mapa final'!$O$50),"")</f>
        <v/>
      </c>
      <c r="O22" s="83" t="str">
        <f>IF(AND('Mapa final'!$Y$51="Alta",'Mapa final'!$AA$51="Leve"),CONCATENATE("R7C",'Mapa final'!$O$51),"")</f>
        <v/>
      </c>
      <c r="P22" s="81" t="str">
        <f>IF(AND('Mapa final'!$Y$46="Alta",'Mapa final'!$AA$46="Menor"),CONCATENATE("R7C",'Mapa final'!$O$46),"")</f>
        <v/>
      </c>
      <c r="Q22" s="82" t="str">
        <f>IF(AND('Mapa final'!$Y$47="Alta",'Mapa final'!$AA$47="Menor"),CONCATENATE("R7C",'Mapa final'!$O$47),"")</f>
        <v/>
      </c>
      <c r="R22" s="82" t="str">
        <f>IF(AND('Mapa final'!$Y$48="Alta",'Mapa final'!$AA$48="Menor"),CONCATENATE("R7C",'Mapa final'!$O$48),"")</f>
        <v/>
      </c>
      <c r="S22" s="82" t="str">
        <f>IF(AND('Mapa final'!$Y$49="Alta",'Mapa final'!$AA$49="Menor"),CONCATENATE("R7C",'Mapa final'!$O$49),"")</f>
        <v/>
      </c>
      <c r="T22" s="82" t="str">
        <f>IF(AND('Mapa final'!$Y$50="Alta",'Mapa final'!$AA$50="Menor"),CONCATENATE("R7C",'Mapa final'!$O$50),"")</f>
        <v/>
      </c>
      <c r="U22" s="83" t="str">
        <f>IF(AND('Mapa final'!$Y$51="Alta",'Mapa final'!$AA$51="Menor"),CONCATENATE("R7C",'Mapa final'!$O$51),"")</f>
        <v/>
      </c>
      <c r="V22" s="66" t="str">
        <f>IF(AND('Mapa final'!$Y$46="Alta",'Mapa final'!$AA$46="Moderado"),CONCATENATE("R7C",'Mapa final'!$O$46),"")</f>
        <v/>
      </c>
      <c r="W22" s="67" t="str">
        <f>IF(AND('Mapa final'!$Y$47="Alta",'Mapa final'!$AA$47="Moderado"),CONCATENATE("R7C",'Mapa final'!$O$47),"")</f>
        <v/>
      </c>
      <c r="X22" s="67" t="str">
        <f>IF(AND('Mapa final'!$Y$48="Alta",'Mapa final'!$AA$48="Moderado"),CONCATENATE("R7C",'Mapa final'!$O$48),"")</f>
        <v/>
      </c>
      <c r="Y22" s="67" t="str">
        <f>IF(AND('Mapa final'!$Y$49="Alta",'Mapa final'!$AA$49="Moderado"),CONCATENATE("R7C",'Mapa final'!$O$49),"")</f>
        <v/>
      </c>
      <c r="Z22" s="67" t="str">
        <f>IF(AND('Mapa final'!$Y$50="Alta",'Mapa final'!$AA$50="Moderado"),CONCATENATE("R7C",'Mapa final'!$O$50),"")</f>
        <v/>
      </c>
      <c r="AA22" s="68" t="str">
        <f>IF(AND('Mapa final'!$Y$51="Alta",'Mapa final'!$AA$51="Moderado"),CONCATENATE("R7C",'Mapa final'!$O$51),"")</f>
        <v/>
      </c>
      <c r="AB22" s="66" t="str">
        <f>IF(AND('Mapa final'!$Y$46="Alta",'Mapa final'!$AA$46="Mayor"),CONCATENATE("R7C",'Mapa final'!$O$46),"")</f>
        <v/>
      </c>
      <c r="AC22" s="67" t="str">
        <f>IF(AND('Mapa final'!$Y$47="Alta",'Mapa final'!$AA$47="Mayor"),CONCATENATE("R7C",'Mapa final'!$O$47),"")</f>
        <v/>
      </c>
      <c r="AD22" s="67" t="str">
        <f>IF(AND('Mapa final'!$Y$48="Alta",'Mapa final'!$AA$48="Mayor"),CONCATENATE("R7C",'Mapa final'!$O$48),"")</f>
        <v/>
      </c>
      <c r="AE22" s="67" t="str">
        <f>IF(AND('Mapa final'!$Y$49="Alta",'Mapa final'!$AA$49="Mayor"),CONCATENATE("R7C",'Mapa final'!$O$49),"")</f>
        <v/>
      </c>
      <c r="AF22" s="67" t="str">
        <f>IF(AND('Mapa final'!$Y$50="Alta",'Mapa final'!$AA$50="Mayor"),CONCATENATE("R7C",'Mapa final'!$O$50),"")</f>
        <v/>
      </c>
      <c r="AG22" s="68" t="str">
        <f>IF(AND('Mapa final'!$Y$51="Alta",'Mapa final'!$AA$51="Mayor"),CONCATENATE("R7C",'Mapa final'!$O$51),"")</f>
        <v/>
      </c>
      <c r="AH22" s="69" t="str">
        <f>IF(AND('Mapa final'!$Y$46="Alta",'Mapa final'!$AA$46="Catastrófico"),CONCATENATE("R7C",'Mapa final'!$O$46),"")</f>
        <v/>
      </c>
      <c r="AI22" s="70" t="str">
        <f>IF(AND('Mapa final'!$Y$47="Alta",'Mapa final'!$AA$47="Catastrófico"),CONCATENATE("R7C",'Mapa final'!$O$47),"")</f>
        <v/>
      </c>
      <c r="AJ22" s="70" t="str">
        <f>IF(AND('Mapa final'!$Y$48="Alta",'Mapa final'!$AA$48="Catastrófico"),CONCATENATE("R7C",'Mapa final'!$O$48),"")</f>
        <v/>
      </c>
      <c r="AK22" s="70" t="str">
        <f>IF(AND('Mapa final'!$Y$49="Alta",'Mapa final'!$AA$49="Catastrófico"),CONCATENATE("R7C",'Mapa final'!$O$49),"")</f>
        <v/>
      </c>
      <c r="AL22" s="70" t="str">
        <f>IF(AND('Mapa final'!$Y$50="Alta",'Mapa final'!$AA$50="Catastrófico"),CONCATENATE("R7C",'Mapa final'!$O$50),"")</f>
        <v/>
      </c>
      <c r="AM22" s="71" t="str">
        <f>IF(AND('Mapa final'!$Y$51="Alta",'Mapa final'!$AA$51="Catastrófico"),CONCATENATE("R7C",'Mapa final'!$O$51),"")</f>
        <v/>
      </c>
      <c r="AN22" s="97"/>
      <c r="AO22" s="334"/>
      <c r="AP22" s="335"/>
      <c r="AQ22" s="335"/>
      <c r="AR22" s="335"/>
      <c r="AS22" s="335"/>
      <c r="AT22" s="336"/>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row>
    <row r="23" spans="1:76" ht="15" customHeight="1" x14ac:dyDescent="0.25">
      <c r="A23" s="97"/>
      <c r="B23" s="283"/>
      <c r="C23" s="283"/>
      <c r="D23" s="284"/>
      <c r="E23" s="324"/>
      <c r="F23" s="325"/>
      <c r="G23" s="325"/>
      <c r="H23" s="325"/>
      <c r="I23" s="325"/>
      <c r="J23" s="81" t="str">
        <f>IF(AND('Mapa final'!$Y$52="Alta",'Mapa final'!$AA$52="Leve"),CONCATENATE("R8C",'Mapa final'!$O$52),"")</f>
        <v/>
      </c>
      <c r="K23" s="82" t="str">
        <f>IF(AND('Mapa final'!$Y$53="Alta",'Mapa final'!$AA$53="Leve"),CONCATENATE("R8C",'Mapa final'!$O$53),"")</f>
        <v/>
      </c>
      <c r="L23" s="82" t="str">
        <f>IF(AND('Mapa final'!$Y$54="Alta",'Mapa final'!$AA$54="Leve"),CONCATENATE("R8C",'Mapa final'!$O$54),"")</f>
        <v/>
      </c>
      <c r="M23" s="82" t="str">
        <f>IF(AND('Mapa final'!$Y$55="Alta",'Mapa final'!$AA$55="Leve"),CONCATENATE("R8C",'Mapa final'!$O$55),"")</f>
        <v/>
      </c>
      <c r="N23" s="82" t="str">
        <f>IF(AND('Mapa final'!$Y$56="Alta",'Mapa final'!$AA$56="Leve"),CONCATENATE("R8C",'Mapa final'!$O$56),"")</f>
        <v/>
      </c>
      <c r="O23" s="83" t="str">
        <f>IF(AND('Mapa final'!$Y$57="Alta",'Mapa final'!$AA$57="Leve"),CONCATENATE("R8C",'Mapa final'!$O$57),"")</f>
        <v/>
      </c>
      <c r="P23" s="81" t="str">
        <f>IF(AND('Mapa final'!$Y$52="Alta",'Mapa final'!$AA$52="Menor"),CONCATENATE("R8C",'Mapa final'!$O$52),"")</f>
        <v/>
      </c>
      <c r="Q23" s="82" t="str">
        <f>IF(AND('Mapa final'!$Y$53="Alta",'Mapa final'!$AA$53="Menor"),CONCATENATE("R8C",'Mapa final'!$O$53),"")</f>
        <v/>
      </c>
      <c r="R23" s="82" t="str">
        <f>IF(AND('Mapa final'!$Y$54="Alta",'Mapa final'!$AA$54="Menor"),CONCATENATE("R8C",'Mapa final'!$O$54),"")</f>
        <v/>
      </c>
      <c r="S23" s="82" t="str">
        <f>IF(AND('Mapa final'!$Y$55="Alta",'Mapa final'!$AA$55="Menor"),CONCATENATE("R8C",'Mapa final'!$O$55),"")</f>
        <v/>
      </c>
      <c r="T23" s="82" t="str">
        <f>IF(AND('Mapa final'!$Y$56="Alta",'Mapa final'!$AA$56="Menor"),CONCATENATE("R8C",'Mapa final'!$O$56),"")</f>
        <v/>
      </c>
      <c r="U23" s="83" t="str">
        <f>IF(AND('Mapa final'!$Y$57="Alta",'Mapa final'!$AA$57="Menor"),CONCATENATE("R8C",'Mapa final'!$O$57),"")</f>
        <v/>
      </c>
      <c r="V23" s="66" t="str">
        <f>IF(AND('Mapa final'!$Y$52="Alta",'Mapa final'!$AA$52="Moderado"),CONCATENATE("R8C",'Mapa final'!$O$52),"")</f>
        <v/>
      </c>
      <c r="W23" s="67" t="str">
        <f>IF(AND('Mapa final'!$Y$53="Alta",'Mapa final'!$AA$53="Moderado"),CONCATENATE("R8C",'Mapa final'!$O$53),"")</f>
        <v/>
      </c>
      <c r="X23" s="67" t="str">
        <f>IF(AND('Mapa final'!$Y$54="Alta",'Mapa final'!$AA$54="Moderado"),CONCATENATE("R8C",'Mapa final'!$O$54),"")</f>
        <v/>
      </c>
      <c r="Y23" s="67" t="str">
        <f>IF(AND('Mapa final'!$Y$55="Alta",'Mapa final'!$AA$55="Moderado"),CONCATENATE("R8C",'Mapa final'!$O$55),"")</f>
        <v/>
      </c>
      <c r="Z23" s="67" t="str">
        <f>IF(AND('Mapa final'!$Y$56="Alta",'Mapa final'!$AA$56="Moderado"),CONCATENATE("R8C",'Mapa final'!$O$56),"")</f>
        <v/>
      </c>
      <c r="AA23" s="68" t="str">
        <f>IF(AND('Mapa final'!$Y$57="Alta",'Mapa final'!$AA$57="Moderado"),CONCATENATE("R8C",'Mapa final'!$O$57),"")</f>
        <v/>
      </c>
      <c r="AB23" s="66" t="str">
        <f>IF(AND('Mapa final'!$Y$52="Alta",'Mapa final'!$AA$52="Mayor"),CONCATENATE("R8C",'Mapa final'!$O$52),"")</f>
        <v/>
      </c>
      <c r="AC23" s="67" t="str">
        <f>IF(AND('Mapa final'!$Y$53="Alta",'Mapa final'!$AA$53="Mayor"),CONCATENATE("R8C",'Mapa final'!$O$53),"")</f>
        <v/>
      </c>
      <c r="AD23" s="67" t="str">
        <f>IF(AND('Mapa final'!$Y$54="Alta",'Mapa final'!$AA$54="Mayor"),CONCATENATE("R8C",'Mapa final'!$O$54),"")</f>
        <v/>
      </c>
      <c r="AE23" s="67" t="str">
        <f>IF(AND('Mapa final'!$Y$55="Alta",'Mapa final'!$AA$55="Mayor"),CONCATENATE("R8C",'Mapa final'!$O$55),"")</f>
        <v/>
      </c>
      <c r="AF23" s="67" t="str">
        <f>IF(AND('Mapa final'!$Y$56="Alta",'Mapa final'!$AA$56="Mayor"),CONCATENATE("R8C",'Mapa final'!$O$56),"")</f>
        <v/>
      </c>
      <c r="AG23" s="68" t="str">
        <f>IF(AND('Mapa final'!$Y$57="Alta",'Mapa final'!$AA$57="Mayor"),CONCATENATE("R8C",'Mapa final'!$O$57),"")</f>
        <v/>
      </c>
      <c r="AH23" s="69" t="str">
        <f>IF(AND('Mapa final'!$Y$52="Alta",'Mapa final'!$AA$52="Catastrófico"),CONCATENATE("R8C",'Mapa final'!$O$52),"")</f>
        <v/>
      </c>
      <c r="AI23" s="70" t="str">
        <f>IF(AND('Mapa final'!$Y$53="Alta",'Mapa final'!$AA$53="Catastrófico"),CONCATENATE("R8C",'Mapa final'!$O$53),"")</f>
        <v/>
      </c>
      <c r="AJ23" s="70" t="str">
        <f>IF(AND('Mapa final'!$Y$54="Alta",'Mapa final'!$AA$54="Catastrófico"),CONCATENATE("R8C",'Mapa final'!$O$54),"")</f>
        <v/>
      </c>
      <c r="AK23" s="70" t="str">
        <f>IF(AND('Mapa final'!$Y$55="Alta",'Mapa final'!$AA$55="Catastrófico"),CONCATENATE("R8C",'Mapa final'!$O$55),"")</f>
        <v/>
      </c>
      <c r="AL23" s="70" t="str">
        <f>IF(AND('Mapa final'!$Y$56="Alta",'Mapa final'!$AA$56="Catastrófico"),CONCATENATE("R8C",'Mapa final'!$O$56),"")</f>
        <v/>
      </c>
      <c r="AM23" s="71" t="str">
        <f>IF(AND('Mapa final'!$Y$57="Alta",'Mapa final'!$AA$57="Catastrófico"),CONCATENATE("R8C",'Mapa final'!$O$57),"")</f>
        <v/>
      </c>
      <c r="AN23" s="97"/>
      <c r="AO23" s="334"/>
      <c r="AP23" s="335"/>
      <c r="AQ23" s="335"/>
      <c r="AR23" s="335"/>
      <c r="AS23" s="335"/>
      <c r="AT23" s="336"/>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row>
    <row r="24" spans="1:76" ht="15" customHeight="1" x14ac:dyDescent="0.25">
      <c r="A24" s="97"/>
      <c r="B24" s="283"/>
      <c r="C24" s="283"/>
      <c r="D24" s="284"/>
      <c r="E24" s="324"/>
      <c r="F24" s="325"/>
      <c r="G24" s="325"/>
      <c r="H24" s="325"/>
      <c r="I24" s="325"/>
      <c r="J24" s="81" t="str">
        <f>IF(AND('Mapa final'!$Y$58="Alta",'Mapa final'!$AA$58="Leve"),CONCATENATE("R9C",'Mapa final'!$O$58),"")</f>
        <v/>
      </c>
      <c r="K24" s="82" t="str">
        <f>IF(AND('Mapa final'!$Y$59="Alta",'Mapa final'!$AA$59="Leve"),CONCATENATE("R9C",'Mapa final'!$O$59),"")</f>
        <v/>
      </c>
      <c r="L24" s="82" t="str">
        <f>IF(AND('Mapa final'!$Y$60="Alta",'Mapa final'!$AA$60="Leve"),CONCATENATE("R9C",'Mapa final'!$O$60),"")</f>
        <v/>
      </c>
      <c r="M24" s="82" t="str">
        <f>IF(AND('Mapa final'!$Y$61="Alta",'Mapa final'!$AA$61="Leve"),CONCATENATE("R9C",'Mapa final'!$O$61),"")</f>
        <v/>
      </c>
      <c r="N24" s="82" t="str">
        <f>IF(AND('Mapa final'!$Y$62="Alta",'Mapa final'!$AA$62="Leve"),CONCATENATE("R9C",'Mapa final'!$O$62),"")</f>
        <v/>
      </c>
      <c r="O24" s="83" t="str">
        <f>IF(AND('Mapa final'!$Y$63="Alta",'Mapa final'!$AA$63="Leve"),CONCATENATE("R9C",'Mapa final'!$O$63),"")</f>
        <v/>
      </c>
      <c r="P24" s="81" t="str">
        <f>IF(AND('Mapa final'!$Y$58="Alta",'Mapa final'!$AA$58="Menor"),CONCATENATE("R9C",'Mapa final'!$O$58),"")</f>
        <v/>
      </c>
      <c r="Q24" s="82" t="str">
        <f>IF(AND('Mapa final'!$Y$59="Alta",'Mapa final'!$AA$59="Menor"),CONCATENATE("R9C",'Mapa final'!$O$59),"")</f>
        <v/>
      </c>
      <c r="R24" s="82" t="str">
        <f>IF(AND('Mapa final'!$Y$60="Alta",'Mapa final'!$AA$60="Menor"),CONCATENATE("R9C",'Mapa final'!$O$60),"")</f>
        <v/>
      </c>
      <c r="S24" s="82" t="str">
        <f>IF(AND('Mapa final'!$Y$61="Alta",'Mapa final'!$AA$61="Menor"),CONCATENATE("R9C",'Mapa final'!$O$61),"")</f>
        <v/>
      </c>
      <c r="T24" s="82" t="str">
        <f>IF(AND('Mapa final'!$Y$62="Alta",'Mapa final'!$AA$62="Menor"),CONCATENATE("R9C",'Mapa final'!$O$62),"")</f>
        <v/>
      </c>
      <c r="U24" s="83" t="str">
        <f>IF(AND('Mapa final'!$Y$63="Alta",'Mapa final'!$AA$63="Menor"),CONCATENATE("R9C",'Mapa final'!$O$63),"")</f>
        <v/>
      </c>
      <c r="V24" s="66" t="str">
        <f>IF(AND('Mapa final'!$Y$58="Alta",'Mapa final'!$AA$58="Moderado"),CONCATENATE("R9C",'Mapa final'!$O$58),"")</f>
        <v/>
      </c>
      <c r="W24" s="67" t="str">
        <f>IF(AND('Mapa final'!$Y$59="Alta",'Mapa final'!$AA$59="Moderado"),CONCATENATE("R9C",'Mapa final'!$O$59),"")</f>
        <v/>
      </c>
      <c r="X24" s="67" t="str">
        <f>IF(AND('Mapa final'!$Y$60="Alta",'Mapa final'!$AA$60="Moderado"),CONCATENATE("R9C",'Mapa final'!$O$60),"")</f>
        <v/>
      </c>
      <c r="Y24" s="67" t="str">
        <f>IF(AND('Mapa final'!$Y$61="Alta",'Mapa final'!$AA$61="Moderado"),CONCATENATE("R9C",'Mapa final'!$O$61),"")</f>
        <v/>
      </c>
      <c r="Z24" s="67" t="str">
        <f>IF(AND('Mapa final'!$Y$62="Alta",'Mapa final'!$AA$62="Moderado"),CONCATENATE("R9C",'Mapa final'!$O$62),"")</f>
        <v/>
      </c>
      <c r="AA24" s="68" t="str">
        <f>IF(AND('Mapa final'!$Y$63="Alta",'Mapa final'!$AA$63="Moderado"),CONCATENATE("R9C",'Mapa final'!$O$63),"")</f>
        <v/>
      </c>
      <c r="AB24" s="66" t="str">
        <f>IF(AND('Mapa final'!$Y$58="Alta",'Mapa final'!$AA$58="Mayor"),CONCATENATE("R9C",'Mapa final'!$O$58),"")</f>
        <v/>
      </c>
      <c r="AC24" s="67" t="str">
        <f>IF(AND('Mapa final'!$Y$59="Alta",'Mapa final'!$AA$59="Mayor"),CONCATENATE("R9C",'Mapa final'!$O$59),"")</f>
        <v/>
      </c>
      <c r="AD24" s="67" t="str">
        <f>IF(AND('Mapa final'!$Y$60="Alta",'Mapa final'!$AA$60="Mayor"),CONCATENATE("R9C",'Mapa final'!$O$60),"")</f>
        <v/>
      </c>
      <c r="AE24" s="67" t="str">
        <f>IF(AND('Mapa final'!$Y$61="Alta",'Mapa final'!$AA$61="Mayor"),CONCATENATE("R9C",'Mapa final'!$O$61),"")</f>
        <v/>
      </c>
      <c r="AF24" s="67" t="str">
        <f>IF(AND('Mapa final'!$Y$62="Alta",'Mapa final'!$AA$62="Mayor"),CONCATENATE("R9C",'Mapa final'!$O$62),"")</f>
        <v/>
      </c>
      <c r="AG24" s="68" t="str">
        <f>IF(AND('Mapa final'!$Y$63="Alta",'Mapa final'!$AA$63="Mayor"),CONCATENATE("R9C",'Mapa final'!$O$63),"")</f>
        <v/>
      </c>
      <c r="AH24" s="69" t="str">
        <f>IF(AND('Mapa final'!$Y$58="Alta",'Mapa final'!$AA$58="Catastrófico"),CONCATENATE("R9C",'Mapa final'!$O$58),"")</f>
        <v/>
      </c>
      <c r="AI24" s="70" t="str">
        <f>IF(AND('Mapa final'!$Y$59="Alta",'Mapa final'!$AA$59="Catastrófico"),CONCATENATE("R9C",'Mapa final'!$O$59),"")</f>
        <v/>
      </c>
      <c r="AJ24" s="70" t="str">
        <f>IF(AND('Mapa final'!$Y$60="Alta",'Mapa final'!$AA$60="Catastrófico"),CONCATENATE("R9C",'Mapa final'!$O$60),"")</f>
        <v/>
      </c>
      <c r="AK24" s="70" t="str">
        <f>IF(AND('Mapa final'!$Y$61="Alta",'Mapa final'!$AA$61="Catastrófico"),CONCATENATE("R9C",'Mapa final'!$O$61),"")</f>
        <v/>
      </c>
      <c r="AL24" s="70" t="str">
        <f>IF(AND('Mapa final'!$Y$62="Alta",'Mapa final'!$AA$62="Catastrófico"),CONCATENATE("R9C",'Mapa final'!$O$62),"")</f>
        <v/>
      </c>
      <c r="AM24" s="71" t="str">
        <f>IF(AND('Mapa final'!$Y$63="Alta",'Mapa final'!$AA$63="Catastrófico"),CONCATENATE("R9C",'Mapa final'!$O$63),"")</f>
        <v/>
      </c>
      <c r="AN24" s="97"/>
      <c r="AO24" s="334"/>
      <c r="AP24" s="335"/>
      <c r="AQ24" s="335"/>
      <c r="AR24" s="335"/>
      <c r="AS24" s="335"/>
      <c r="AT24" s="336"/>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row>
    <row r="25" spans="1:76" ht="15.75" customHeight="1" thickBot="1" x14ac:dyDescent="0.3">
      <c r="A25" s="97"/>
      <c r="B25" s="283"/>
      <c r="C25" s="283"/>
      <c r="D25" s="284"/>
      <c r="E25" s="327"/>
      <c r="F25" s="328"/>
      <c r="G25" s="328"/>
      <c r="H25" s="328"/>
      <c r="I25" s="328"/>
      <c r="J25" s="84" t="str">
        <f>IF(AND('Mapa final'!$Y$64="Alta",'Mapa final'!$AA$64="Leve"),CONCATENATE("R10C",'Mapa final'!$O$64),"")</f>
        <v/>
      </c>
      <c r="K25" s="85" t="str">
        <f>IF(AND('Mapa final'!$Y$65="Alta",'Mapa final'!$AA$65="Leve"),CONCATENATE("R10C",'Mapa final'!$O$65),"")</f>
        <v/>
      </c>
      <c r="L25" s="85" t="str">
        <f>IF(AND('Mapa final'!$Y$66="Alta",'Mapa final'!$AA$66="Leve"),CONCATENATE("R10C",'Mapa final'!$O$66),"")</f>
        <v/>
      </c>
      <c r="M25" s="85" t="str">
        <f>IF(AND('Mapa final'!$Y$67="Alta",'Mapa final'!$AA$67="Leve"),CONCATENATE("R10C",'Mapa final'!$O$67),"")</f>
        <v/>
      </c>
      <c r="N25" s="85" t="str">
        <f>IF(AND('Mapa final'!$Y$68="Alta",'Mapa final'!$AA$68="Leve"),CONCATENATE("R10C",'Mapa final'!$O$68),"")</f>
        <v/>
      </c>
      <c r="O25" s="86" t="str">
        <f>IF(AND('Mapa final'!$Y$69="Alta",'Mapa final'!$AA$69="Leve"),CONCATENATE("R10C",'Mapa final'!$O$69),"")</f>
        <v/>
      </c>
      <c r="P25" s="84" t="str">
        <f>IF(AND('Mapa final'!$Y$64="Alta",'Mapa final'!$AA$64="Menor"),CONCATENATE("R10C",'Mapa final'!$O$64),"")</f>
        <v/>
      </c>
      <c r="Q25" s="85" t="str">
        <f>IF(AND('Mapa final'!$Y$65="Alta",'Mapa final'!$AA$65="Menor"),CONCATENATE("R10C",'Mapa final'!$O$65),"")</f>
        <v/>
      </c>
      <c r="R25" s="85" t="str">
        <f>IF(AND('Mapa final'!$Y$66="Alta",'Mapa final'!$AA$66="Menor"),CONCATENATE("R10C",'Mapa final'!$O$66),"")</f>
        <v/>
      </c>
      <c r="S25" s="85" t="str">
        <f>IF(AND('Mapa final'!$Y$67="Alta",'Mapa final'!$AA$67="Menor"),CONCATENATE("R10C",'Mapa final'!$O$67),"")</f>
        <v/>
      </c>
      <c r="T25" s="85" t="str">
        <f>IF(AND('Mapa final'!$Y$68="Alta",'Mapa final'!$AA$68="Menor"),CONCATENATE("R10C",'Mapa final'!$O$68),"")</f>
        <v/>
      </c>
      <c r="U25" s="86" t="str">
        <f>IF(AND('Mapa final'!$Y$69="Alta",'Mapa final'!$AA$69="Menor"),CONCATENATE("R10C",'Mapa final'!$O$69),"")</f>
        <v/>
      </c>
      <c r="V25" s="72" t="str">
        <f>IF(AND('Mapa final'!$Y$64="Alta",'Mapa final'!$AA$64="Moderado"),CONCATENATE("R10C",'Mapa final'!$O$64),"")</f>
        <v/>
      </c>
      <c r="W25" s="73" t="str">
        <f>IF(AND('Mapa final'!$Y$65="Alta",'Mapa final'!$AA$65="Moderado"),CONCATENATE("R10C",'Mapa final'!$O$65),"")</f>
        <v/>
      </c>
      <c r="X25" s="73" t="str">
        <f>IF(AND('Mapa final'!$Y$66="Alta",'Mapa final'!$AA$66="Moderado"),CONCATENATE("R10C",'Mapa final'!$O$66),"")</f>
        <v/>
      </c>
      <c r="Y25" s="73" t="str">
        <f>IF(AND('Mapa final'!$Y$67="Alta",'Mapa final'!$AA$67="Moderado"),CONCATENATE("R10C",'Mapa final'!$O$67),"")</f>
        <v/>
      </c>
      <c r="Z25" s="73" t="str">
        <f>IF(AND('Mapa final'!$Y$68="Alta",'Mapa final'!$AA$68="Moderado"),CONCATENATE("R10C",'Mapa final'!$O$68),"")</f>
        <v/>
      </c>
      <c r="AA25" s="74" t="str">
        <f>IF(AND('Mapa final'!$Y$69="Alta",'Mapa final'!$AA$69="Moderado"),CONCATENATE("R10C",'Mapa final'!$O$69),"")</f>
        <v/>
      </c>
      <c r="AB25" s="72" t="str">
        <f>IF(AND('Mapa final'!$Y$64="Alta",'Mapa final'!$AA$64="Mayor"),CONCATENATE("R10C",'Mapa final'!$O$64),"")</f>
        <v/>
      </c>
      <c r="AC25" s="73" t="str">
        <f>IF(AND('Mapa final'!$Y$65="Alta",'Mapa final'!$AA$65="Mayor"),CONCATENATE("R10C",'Mapa final'!$O$65),"")</f>
        <v/>
      </c>
      <c r="AD25" s="73" t="str">
        <f>IF(AND('Mapa final'!$Y$66="Alta",'Mapa final'!$AA$66="Mayor"),CONCATENATE("R10C",'Mapa final'!$O$66),"")</f>
        <v/>
      </c>
      <c r="AE25" s="73" t="str">
        <f>IF(AND('Mapa final'!$Y$67="Alta",'Mapa final'!$AA$67="Mayor"),CONCATENATE("R10C",'Mapa final'!$O$67),"")</f>
        <v/>
      </c>
      <c r="AF25" s="73" t="str">
        <f>IF(AND('Mapa final'!$Y$68="Alta",'Mapa final'!$AA$68="Mayor"),CONCATENATE("R10C",'Mapa final'!$O$68),"")</f>
        <v/>
      </c>
      <c r="AG25" s="74" t="str">
        <f>IF(AND('Mapa final'!$Y$69="Alta",'Mapa final'!$AA$69="Mayor"),CONCATENATE("R10C",'Mapa final'!$O$69),"")</f>
        <v/>
      </c>
      <c r="AH25" s="75" t="str">
        <f>IF(AND('Mapa final'!$Y$64="Alta",'Mapa final'!$AA$64="Catastrófico"),CONCATENATE("R10C",'Mapa final'!$O$64),"")</f>
        <v/>
      </c>
      <c r="AI25" s="76" t="str">
        <f>IF(AND('Mapa final'!$Y$65="Alta",'Mapa final'!$AA$65="Catastrófico"),CONCATENATE("R10C",'Mapa final'!$O$65),"")</f>
        <v/>
      </c>
      <c r="AJ25" s="76" t="str">
        <f>IF(AND('Mapa final'!$Y$66="Alta",'Mapa final'!$AA$66="Catastrófico"),CONCATENATE("R10C",'Mapa final'!$O$66),"")</f>
        <v/>
      </c>
      <c r="AK25" s="76" t="str">
        <f>IF(AND('Mapa final'!$Y$67="Alta",'Mapa final'!$AA$67="Catastrófico"),CONCATENATE("R10C",'Mapa final'!$O$67),"")</f>
        <v/>
      </c>
      <c r="AL25" s="76" t="str">
        <f>IF(AND('Mapa final'!$Y$68="Alta",'Mapa final'!$AA$68="Catastrófico"),CONCATENATE("R10C",'Mapa final'!$O$68),"")</f>
        <v/>
      </c>
      <c r="AM25" s="77" t="str">
        <f>IF(AND('Mapa final'!$Y$69="Alta",'Mapa final'!$AA$69="Catastrófico"),CONCATENATE("R10C",'Mapa final'!$O$69),"")</f>
        <v/>
      </c>
      <c r="AN25" s="97"/>
      <c r="AO25" s="337"/>
      <c r="AP25" s="338"/>
      <c r="AQ25" s="338"/>
      <c r="AR25" s="338"/>
      <c r="AS25" s="338"/>
      <c r="AT25" s="339"/>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row>
    <row r="26" spans="1:76" ht="15" customHeight="1" x14ac:dyDescent="0.25">
      <c r="A26" s="97"/>
      <c r="B26" s="283"/>
      <c r="C26" s="283"/>
      <c r="D26" s="284"/>
      <c r="E26" s="321" t="s">
        <v>117</v>
      </c>
      <c r="F26" s="322"/>
      <c r="G26" s="322"/>
      <c r="H26" s="322"/>
      <c r="I26" s="323"/>
      <c r="J26" s="78" t="str">
        <f>IF(AND('Mapa final'!$Y$10="Media",'Mapa final'!$AA$10="Leve"),CONCATENATE("R1C",'Mapa final'!$O$10),"")</f>
        <v/>
      </c>
      <c r="K26" s="79" t="str">
        <f>IF(AND('Mapa final'!$Y$11="Media",'Mapa final'!$AA$11="Leve"),CONCATENATE("R1C",'Mapa final'!$O$11),"")</f>
        <v/>
      </c>
      <c r="L26" s="79" t="str">
        <f>IF(AND('Mapa final'!$Y$12="Media",'Mapa final'!$AA$12="Leve"),CONCATENATE("R1C",'Mapa final'!$O$12),"")</f>
        <v/>
      </c>
      <c r="M26" s="79" t="str">
        <f>IF(AND('Mapa final'!$Y$13="Media",'Mapa final'!$AA$13="Leve"),CONCATENATE("R1C",'Mapa final'!$O$13),"")</f>
        <v/>
      </c>
      <c r="N26" s="79" t="str">
        <f>IF(AND('Mapa final'!$Y$14="Media",'Mapa final'!$AA$14="Leve"),CONCATENATE("R1C",'Mapa final'!$O$14),"")</f>
        <v/>
      </c>
      <c r="O26" s="80" t="str">
        <f>IF(AND('Mapa final'!$Y$15="Media",'Mapa final'!$AA$15="Leve"),CONCATENATE("R1C",'Mapa final'!$O$15),"")</f>
        <v/>
      </c>
      <c r="P26" s="78" t="str">
        <f>IF(AND('Mapa final'!$Y$10="Media",'Mapa final'!$AA$10="Menor"),CONCATENATE("R1C",'Mapa final'!$O$10),"")</f>
        <v/>
      </c>
      <c r="Q26" s="79" t="str">
        <f>IF(AND('Mapa final'!$Y$11="Media",'Mapa final'!$AA$11="Menor"),CONCATENATE("R1C",'Mapa final'!$O$11),"")</f>
        <v>R1C2</v>
      </c>
      <c r="R26" s="79" t="str">
        <f>IF(AND('Mapa final'!$Y$12="Media",'Mapa final'!$AA$12="Menor"),CONCATENATE("R1C",'Mapa final'!$O$12),"")</f>
        <v>R1C3</v>
      </c>
      <c r="S26" s="79" t="str">
        <f>IF(AND('Mapa final'!$Y$13="Media",'Mapa final'!$AA$13="Menor"),CONCATENATE("R1C",'Mapa final'!$O$13),"")</f>
        <v/>
      </c>
      <c r="T26" s="79" t="str">
        <f>IF(AND('Mapa final'!$Y$14="Media",'Mapa final'!$AA$14="Menor"),CONCATENATE("R1C",'Mapa final'!$O$14),"")</f>
        <v/>
      </c>
      <c r="U26" s="80" t="str">
        <f>IF(AND('Mapa final'!$Y$15="Media",'Mapa final'!$AA$15="Menor"),CONCATENATE("R1C",'Mapa final'!$O$15),"")</f>
        <v/>
      </c>
      <c r="V26" s="78" t="str">
        <f>IF(AND('Mapa final'!$Y$10="Media",'Mapa final'!$AA$10="Moderado"),CONCATENATE("R1C",'Mapa final'!$O$10),"")</f>
        <v>R1C1</v>
      </c>
      <c r="W26" s="79" t="str">
        <f>IF(AND('Mapa final'!$Y$11="Media",'Mapa final'!$AA$11="Moderado"),CONCATENATE("R1C",'Mapa final'!$O$11),"")</f>
        <v/>
      </c>
      <c r="X26" s="79" t="str">
        <f>IF(AND('Mapa final'!$Y$12="Media",'Mapa final'!$AA$12="Moderado"),CONCATENATE("R1C",'Mapa final'!$O$12),"")</f>
        <v/>
      </c>
      <c r="Y26" s="79" t="str">
        <f>IF(AND('Mapa final'!$Y$13="Media",'Mapa final'!$AA$13="Moderado"),CONCATENATE("R1C",'Mapa final'!$O$13),"")</f>
        <v/>
      </c>
      <c r="Z26" s="79" t="str">
        <f>IF(AND('Mapa final'!$Y$14="Media",'Mapa final'!$AA$14="Moderado"),CONCATENATE("R1C",'Mapa final'!$O$14),"")</f>
        <v/>
      </c>
      <c r="AA26" s="80" t="str">
        <f>IF(AND('Mapa final'!$Y$15="Media",'Mapa final'!$AA$15="Moderado"),CONCATENATE("R1C",'Mapa final'!$O$15),"")</f>
        <v/>
      </c>
      <c r="AB26" s="60" t="str">
        <f>IF(AND('Mapa final'!$Y$10="Media",'Mapa final'!$AA$10="Mayor"),CONCATENATE("R1C",'Mapa final'!$O$10),"")</f>
        <v/>
      </c>
      <c r="AC26" s="61" t="str">
        <f>IF(AND('Mapa final'!$Y$11="Media",'Mapa final'!$AA$11="Mayor"),CONCATENATE("R1C",'Mapa final'!$O$11),"")</f>
        <v/>
      </c>
      <c r="AD26" s="61" t="str">
        <f>IF(AND('Mapa final'!$Y$12="Media",'Mapa final'!$AA$12="Mayor"),CONCATENATE("R1C",'Mapa final'!$O$12),"")</f>
        <v/>
      </c>
      <c r="AE26" s="61" t="str">
        <f>IF(AND('Mapa final'!$Y$13="Media",'Mapa final'!$AA$13="Mayor"),CONCATENATE("R1C",'Mapa final'!$O$13),"")</f>
        <v/>
      </c>
      <c r="AF26" s="61" t="str">
        <f>IF(AND('Mapa final'!$Y$14="Media",'Mapa final'!$AA$14="Mayor"),CONCATENATE("R1C",'Mapa final'!$O$14),"")</f>
        <v/>
      </c>
      <c r="AG26" s="62" t="str">
        <f>IF(AND('Mapa final'!$Y$15="Media",'Mapa final'!$AA$15="Mayor"),CONCATENATE("R1C",'Mapa final'!$O$15),"")</f>
        <v/>
      </c>
      <c r="AH26" s="63" t="str">
        <f>IF(AND('Mapa final'!$Y$10="Media",'Mapa final'!$AA$10="Catastrófico"),CONCATENATE("R1C",'Mapa final'!$O$10),"")</f>
        <v/>
      </c>
      <c r="AI26" s="64" t="str">
        <f>IF(AND('Mapa final'!$Y$11="Media",'Mapa final'!$AA$11="Catastrófico"),CONCATENATE("R1C",'Mapa final'!$O$11),"")</f>
        <v/>
      </c>
      <c r="AJ26" s="64" t="str">
        <f>IF(AND('Mapa final'!$Y$12="Media",'Mapa final'!$AA$12="Catastrófico"),CONCATENATE("R1C",'Mapa final'!$O$12),"")</f>
        <v/>
      </c>
      <c r="AK26" s="64" t="str">
        <f>IF(AND('Mapa final'!$Y$13="Media",'Mapa final'!$AA$13="Catastrófico"),CONCATENATE("R1C",'Mapa final'!$O$13),"")</f>
        <v/>
      </c>
      <c r="AL26" s="64" t="str">
        <f>IF(AND('Mapa final'!$Y$14="Media",'Mapa final'!$AA$14="Catastrófico"),CONCATENATE("R1C",'Mapa final'!$O$14),"")</f>
        <v/>
      </c>
      <c r="AM26" s="65" t="str">
        <f>IF(AND('Mapa final'!$Y$15="Media",'Mapa final'!$AA$15="Catastrófico"),CONCATENATE("R1C",'Mapa final'!$O$15),"")</f>
        <v/>
      </c>
      <c r="AN26" s="97"/>
      <c r="AO26" s="361" t="s">
        <v>81</v>
      </c>
      <c r="AP26" s="362"/>
      <c r="AQ26" s="362"/>
      <c r="AR26" s="362"/>
      <c r="AS26" s="362"/>
      <c r="AT26" s="363"/>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row>
    <row r="27" spans="1:76" ht="15" customHeight="1" x14ac:dyDescent="0.25">
      <c r="A27" s="97"/>
      <c r="B27" s="283"/>
      <c r="C27" s="283"/>
      <c r="D27" s="284"/>
      <c r="E27" s="340"/>
      <c r="F27" s="325"/>
      <c r="G27" s="325"/>
      <c r="H27" s="325"/>
      <c r="I27" s="326"/>
      <c r="J27" s="81" t="str">
        <f>IF(AND('Mapa final'!$Y$16="Media",'Mapa final'!$AA$16="Leve"),CONCATENATE("R2C",'Mapa final'!$O$16),"")</f>
        <v/>
      </c>
      <c r="K27" s="82" t="str">
        <f>IF(AND('Mapa final'!$Y$17="Media",'Mapa final'!$AA$17="Leve"),CONCATENATE("R2C",'Mapa final'!$O$17),"")</f>
        <v/>
      </c>
      <c r="L27" s="82" t="str">
        <f>IF(AND('Mapa final'!$Y$18="Media",'Mapa final'!$AA$18="Leve"),CONCATENATE("R2C",'Mapa final'!$O$18),"")</f>
        <v/>
      </c>
      <c r="M27" s="82" t="str">
        <f>IF(AND('Mapa final'!$Y$19="Media",'Mapa final'!$AA$19="Leve"),CONCATENATE("R2C",'Mapa final'!$O$19),"")</f>
        <v/>
      </c>
      <c r="N27" s="82" t="str">
        <f>IF(AND('Mapa final'!$Y$20="Media",'Mapa final'!$AA$20="Leve"),CONCATENATE("R2C",'Mapa final'!$O$20),"")</f>
        <v/>
      </c>
      <c r="O27" s="83" t="str">
        <f>IF(AND('Mapa final'!$Y$21="Media",'Mapa final'!$AA$21="Leve"),CONCATENATE("R2C",'Mapa final'!$O$21),"")</f>
        <v/>
      </c>
      <c r="P27" s="81" t="str">
        <f>IF(AND('Mapa final'!$Y$16="Media",'Mapa final'!$AA$16="Menor"),CONCATENATE("R2C",'Mapa final'!$O$16),"")</f>
        <v/>
      </c>
      <c r="Q27" s="82" t="str">
        <f>IF(AND('Mapa final'!$Y$17="Media",'Mapa final'!$AA$17="Menor"),CONCATENATE("R2C",'Mapa final'!$O$17),"")</f>
        <v/>
      </c>
      <c r="R27" s="82" t="str">
        <f>IF(AND('Mapa final'!$Y$18="Media",'Mapa final'!$AA$18="Menor"),CONCATENATE("R2C",'Mapa final'!$O$18),"")</f>
        <v/>
      </c>
      <c r="S27" s="82" t="str">
        <f>IF(AND('Mapa final'!$Y$19="Media",'Mapa final'!$AA$19="Menor"),CONCATENATE("R2C",'Mapa final'!$O$19),"")</f>
        <v/>
      </c>
      <c r="T27" s="82" t="str">
        <f>IF(AND('Mapa final'!$Y$20="Media",'Mapa final'!$AA$20="Menor"),CONCATENATE("R2C",'Mapa final'!$O$20),"")</f>
        <v/>
      </c>
      <c r="U27" s="83" t="str">
        <f>IF(AND('Mapa final'!$Y$21="Media",'Mapa final'!$AA$21="Menor"),CONCATENATE("R2C",'Mapa final'!$O$21),"")</f>
        <v/>
      </c>
      <c r="V27" s="81" t="str">
        <f>IF(AND('Mapa final'!$Y$16="Media",'Mapa final'!$AA$16="Moderado"),CONCATENATE("R2C",'Mapa final'!$O$16),"")</f>
        <v/>
      </c>
      <c r="W27" s="82" t="str">
        <f>IF(AND('Mapa final'!$Y$17="Media",'Mapa final'!$AA$17="Moderado"),CONCATENATE("R2C",'Mapa final'!$O$17),"")</f>
        <v/>
      </c>
      <c r="X27" s="82" t="str">
        <f>IF(AND('Mapa final'!$Y$18="Media",'Mapa final'!$AA$18="Moderado"),CONCATENATE("R2C",'Mapa final'!$O$18),"")</f>
        <v/>
      </c>
      <c r="Y27" s="82" t="str">
        <f>IF(AND('Mapa final'!$Y$19="Media",'Mapa final'!$AA$19="Moderado"),CONCATENATE("R2C",'Mapa final'!$O$19),"")</f>
        <v/>
      </c>
      <c r="Z27" s="82" t="str">
        <f>IF(AND('Mapa final'!$Y$20="Media",'Mapa final'!$AA$20="Moderado"),CONCATENATE("R2C",'Mapa final'!$O$20),"")</f>
        <v/>
      </c>
      <c r="AA27" s="83" t="str">
        <f>IF(AND('Mapa final'!$Y$21="Media",'Mapa final'!$AA$21="Moderado"),CONCATENATE("R2C",'Mapa final'!$O$21),"")</f>
        <v/>
      </c>
      <c r="AB27" s="66" t="str">
        <f>IF(AND('Mapa final'!$Y$16="Media",'Mapa final'!$AA$16="Mayor"),CONCATENATE("R2C",'Mapa final'!$O$16),"")</f>
        <v/>
      </c>
      <c r="AC27" s="67" t="str">
        <f>IF(AND('Mapa final'!$Y$17="Media",'Mapa final'!$AA$17="Mayor"),CONCATENATE("R2C",'Mapa final'!$O$17),"")</f>
        <v/>
      </c>
      <c r="AD27" s="67" t="str">
        <f>IF(AND('Mapa final'!$Y$18="Media",'Mapa final'!$AA$18="Mayor"),CONCATENATE("R2C",'Mapa final'!$O$18),"")</f>
        <v/>
      </c>
      <c r="AE27" s="67" t="str">
        <f>IF(AND('Mapa final'!$Y$19="Media",'Mapa final'!$AA$19="Mayor"),CONCATENATE("R2C",'Mapa final'!$O$19),"")</f>
        <v/>
      </c>
      <c r="AF27" s="67" t="str">
        <f>IF(AND('Mapa final'!$Y$20="Media",'Mapa final'!$AA$20="Mayor"),CONCATENATE("R2C",'Mapa final'!$O$20),"")</f>
        <v/>
      </c>
      <c r="AG27" s="68" t="str">
        <f>IF(AND('Mapa final'!$Y$21="Media",'Mapa final'!$AA$21="Mayor"),CONCATENATE("R2C",'Mapa final'!$O$21),"")</f>
        <v/>
      </c>
      <c r="AH27" s="69" t="str">
        <f>IF(AND('Mapa final'!$Y$16="Media",'Mapa final'!$AA$16="Catastrófico"),CONCATENATE("R2C",'Mapa final'!$O$16),"")</f>
        <v/>
      </c>
      <c r="AI27" s="70" t="str">
        <f>IF(AND('Mapa final'!$Y$17="Media",'Mapa final'!$AA$17="Catastrófico"),CONCATENATE("R2C",'Mapa final'!$O$17),"")</f>
        <v/>
      </c>
      <c r="AJ27" s="70" t="str">
        <f>IF(AND('Mapa final'!$Y$18="Media",'Mapa final'!$AA$18="Catastrófico"),CONCATENATE("R2C",'Mapa final'!$O$18),"")</f>
        <v/>
      </c>
      <c r="AK27" s="70" t="str">
        <f>IF(AND('Mapa final'!$Y$19="Media",'Mapa final'!$AA$19="Catastrófico"),CONCATENATE("R2C",'Mapa final'!$O$19),"")</f>
        <v/>
      </c>
      <c r="AL27" s="70" t="str">
        <f>IF(AND('Mapa final'!$Y$20="Media",'Mapa final'!$AA$20="Catastrófico"),CONCATENATE("R2C",'Mapa final'!$O$20),"")</f>
        <v/>
      </c>
      <c r="AM27" s="71" t="str">
        <f>IF(AND('Mapa final'!$Y$21="Media",'Mapa final'!$AA$21="Catastrófico"),CONCATENATE("R2C",'Mapa final'!$O$21),"")</f>
        <v/>
      </c>
      <c r="AN27" s="97"/>
      <c r="AO27" s="364"/>
      <c r="AP27" s="365"/>
      <c r="AQ27" s="365"/>
      <c r="AR27" s="365"/>
      <c r="AS27" s="365"/>
      <c r="AT27" s="366"/>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row>
    <row r="28" spans="1:76" ht="15" customHeight="1" x14ac:dyDescent="0.25">
      <c r="A28" s="97"/>
      <c r="B28" s="283"/>
      <c r="C28" s="283"/>
      <c r="D28" s="284"/>
      <c r="E28" s="324"/>
      <c r="F28" s="325"/>
      <c r="G28" s="325"/>
      <c r="H28" s="325"/>
      <c r="I28" s="326"/>
      <c r="J28" s="81" t="str">
        <f>IF(AND('Mapa final'!$Y$22="Media",'Mapa final'!$AA$22="Leve"),CONCATENATE("R3C",'Mapa final'!$O$22),"")</f>
        <v/>
      </c>
      <c r="K28" s="82" t="str">
        <f>IF(AND('Mapa final'!$Y$23="Media",'Mapa final'!$AA$23="Leve"),CONCATENATE("R3C",'Mapa final'!$O$23),"")</f>
        <v/>
      </c>
      <c r="L28" s="82" t="str">
        <f>IF(AND('Mapa final'!$Y$24="Media",'Mapa final'!$AA$24="Leve"),CONCATENATE("R3C",'Mapa final'!$O$24),"")</f>
        <v/>
      </c>
      <c r="M28" s="82" t="str">
        <f>IF(AND('Mapa final'!$Y$25="Media",'Mapa final'!$AA$25="Leve"),CONCATENATE("R3C",'Mapa final'!$O$25),"")</f>
        <v/>
      </c>
      <c r="N28" s="82" t="str">
        <f>IF(AND('Mapa final'!$Y$26="Media",'Mapa final'!$AA$26="Leve"),CONCATENATE("R3C",'Mapa final'!$O$26),"")</f>
        <v/>
      </c>
      <c r="O28" s="83" t="str">
        <f>IF(AND('Mapa final'!$Y$27="Media",'Mapa final'!$AA$27="Leve"),CONCATENATE("R3C",'Mapa final'!$O$27),"")</f>
        <v/>
      </c>
      <c r="P28" s="81" t="str">
        <f>IF(AND('Mapa final'!$Y$22="Media",'Mapa final'!$AA$22="Menor"),CONCATENATE("R3C",'Mapa final'!$O$22),"")</f>
        <v/>
      </c>
      <c r="Q28" s="82" t="str">
        <f>IF(AND('Mapa final'!$Y$23="Media",'Mapa final'!$AA$23="Menor"),CONCATENATE("R3C",'Mapa final'!$O$23),"")</f>
        <v/>
      </c>
      <c r="R28" s="82" t="str">
        <f>IF(AND('Mapa final'!$Y$24="Media",'Mapa final'!$AA$24="Menor"),CONCATENATE("R3C",'Mapa final'!$O$24),"")</f>
        <v>R3C3</v>
      </c>
      <c r="S28" s="82" t="str">
        <f>IF(AND('Mapa final'!$Y$25="Media",'Mapa final'!$AA$25="Menor"),CONCATENATE("R3C",'Mapa final'!$O$25),"")</f>
        <v/>
      </c>
      <c r="T28" s="82" t="str">
        <f>IF(AND('Mapa final'!$Y$26="Media",'Mapa final'!$AA$26="Menor"),CONCATENATE("R3C",'Mapa final'!$O$26),"")</f>
        <v/>
      </c>
      <c r="U28" s="83" t="str">
        <f>IF(AND('Mapa final'!$Y$27="Media",'Mapa final'!$AA$27="Menor"),CONCATENATE("R3C",'Mapa final'!$O$27),"")</f>
        <v/>
      </c>
      <c r="V28" s="81" t="str">
        <f>IF(AND('Mapa final'!$Y$22="Media",'Mapa final'!$AA$22="Moderado"),CONCATENATE("R3C",'Mapa final'!$O$22),"")</f>
        <v>R3C1</v>
      </c>
      <c r="W28" s="82" t="str">
        <f>IF(AND('Mapa final'!$Y$23="Media",'Mapa final'!$AA$23="Moderado"),CONCATENATE("R3C",'Mapa final'!$O$23),"")</f>
        <v>R3C2</v>
      </c>
      <c r="X28" s="82" t="str">
        <f>IF(AND('Mapa final'!$Y$24="Media",'Mapa final'!$AA$24="Moderado"),CONCATENATE("R3C",'Mapa final'!$O$24),"")</f>
        <v/>
      </c>
      <c r="Y28" s="82" t="str">
        <f>IF(AND('Mapa final'!$Y$25="Media",'Mapa final'!$AA$25="Moderado"),CONCATENATE("R3C",'Mapa final'!$O$25),"")</f>
        <v/>
      </c>
      <c r="Z28" s="82" t="str">
        <f>IF(AND('Mapa final'!$Y$26="Media",'Mapa final'!$AA$26="Moderado"),CONCATENATE("R3C",'Mapa final'!$O$26),"")</f>
        <v/>
      </c>
      <c r="AA28" s="83" t="str">
        <f>IF(AND('Mapa final'!$Y$27="Media",'Mapa final'!$AA$27="Moderado"),CONCATENATE("R3C",'Mapa final'!$O$27),"")</f>
        <v/>
      </c>
      <c r="AB28" s="66" t="str">
        <f>IF(AND('Mapa final'!$Y$22="Media",'Mapa final'!$AA$22="Mayor"),CONCATENATE("R3C",'Mapa final'!$O$22),"")</f>
        <v/>
      </c>
      <c r="AC28" s="67" t="str">
        <f>IF(AND('Mapa final'!$Y$23="Media",'Mapa final'!$AA$23="Mayor"),CONCATENATE("R3C",'Mapa final'!$O$23),"")</f>
        <v/>
      </c>
      <c r="AD28" s="67" t="str">
        <f>IF(AND('Mapa final'!$Y$24="Media",'Mapa final'!$AA$24="Mayor"),CONCATENATE("R3C",'Mapa final'!$O$24),"")</f>
        <v/>
      </c>
      <c r="AE28" s="67" t="str">
        <f>IF(AND('Mapa final'!$Y$25="Media",'Mapa final'!$AA$25="Mayor"),CONCATENATE("R3C",'Mapa final'!$O$25),"")</f>
        <v/>
      </c>
      <c r="AF28" s="67" t="str">
        <f>IF(AND('Mapa final'!$Y$26="Media",'Mapa final'!$AA$26="Mayor"),CONCATENATE("R3C",'Mapa final'!$O$26),"")</f>
        <v/>
      </c>
      <c r="AG28" s="68" t="str">
        <f>IF(AND('Mapa final'!$Y$27="Media",'Mapa final'!$AA$27="Mayor"),CONCATENATE("R3C",'Mapa final'!$O$27),"")</f>
        <v/>
      </c>
      <c r="AH28" s="69" t="str">
        <f>IF(AND('Mapa final'!$Y$22="Media",'Mapa final'!$AA$22="Catastrófico"),CONCATENATE("R3C",'Mapa final'!$O$22),"")</f>
        <v/>
      </c>
      <c r="AI28" s="70" t="str">
        <f>IF(AND('Mapa final'!$Y$23="Media",'Mapa final'!$AA$23="Catastrófico"),CONCATENATE("R3C",'Mapa final'!$O$23),"")</f>
        <v/>
      </c>
      <c r="AJ28" s="70" t="str">
        <f>IF(AND('Mapa final'!$Y$24="Media",'Mapa final'!$AA$24="Catastrófico"),CONCATENATE("R3C",'Mapa final'!$O$24),"")</f>
        <v/>
      </c>
      <c r="AK28" s="70" t="str">
        <f>IF(AND('Mapa final'!$Y$25="Media",'Mapa final'!$AA$25="Catastrófico"),CONCATENATE("R3C",'Mapa final'!$O$25),"")</f>
        <v/>
      </c>
      <c r="AL28" s="70" t="str">
        <f>IF(AND('Mapa final'!$Y$26="Media",'Mapa final'!$AA$26="Catastrófico"),CONCATENATE("R3C",'Mapa final'!$O$26),"")</f>
        <v/>
      </c>
      <c r="AM28" s="71" t="str">
        <f>IF(AND('Mapa final'!$Y$27="Media",'Mapa final'!$AA$27="Catastrófico"),CONCATENATE("R3C",'Mapa final'!$O$27),"")</f>
        <v/>
      </c>
      <c r="AN28" s="97"/>
      <c r="AO28" s="364"/>
      <c r="AP28" s="365"/>
      <c r="AQ28" s="365"/>
      <c r="AR28" s="365"/>
      <c r="AS28" s="365"/>
      <c r="AT28" s="366"/>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row>
    <row r="29" spans="1:76" ht="15" customHeight="1" x14ac:dyDescent="0.25">
      <c r="A29" s="97"/>
      <c r="B29" s="283"/>
      <c r="C29" s="283"/>
      <c r="D29" s="284"/>
      <c r="E29" s="324"/>
      <c r="F29" s="325"/>
      <c r="G29" s="325"/>
      <c r="H29" s="325"/>
      <c r="I29" s="326"/>
      <c r="J29" s="81" t="str">
        <f>IF(AND('Mapa final'!$Y$28="Media",'Mapa final'!$AA$28="Leve"),CONCATENATE("R4C",'Mapa final'!$O$28),"")</f>
        <v/>
      </c>
      <c r="K29" s="82" t="str">
        <f>IF(AND('Mapa final'!$Y$29="Media",'Mapa final'!$AA$29="Leve"),CONCATENATE("R4C",'Mapa final'!$O$29),"")</f>
        <v/>
      </c>
      <c r="L29" s="82" t="str">
        <f>IF(AND('Mapa final'!$Y$30="Media",'Mapa final'!$AA$30="Leve"),CONCATENATE("R4C",'Mapa final'!$O$30),"")</f>
        <v/>
      </c>
      <c r="M29" s="82" t="str">
        <f>IF(AND('Mapa final'!$Y$31="Media",'Mapa final'!$AA$31="Leve"),CONCATENATE("R4C",'Mapa final'!$O$31),"")</f>
        <v/>
      </c>
      <c r="N29" s="82" t="str">
        <f>IF(AND('Mapa final'!$Y$32="Media",'Mapa final'!$AA$32="Leve"),CONCATENATE("R4C",'Mapa final'!$O$32),"")</f>
        <v/>
      </c>
      <c r="O29" s="83" t="str">
        <f>IF(AND('Mapa final'!$Y$33="Media",'Mapa final'!$AA$33="Leve"),CONCATENATE("R4C",'Mapa final'!$O$33),"")</f>
        <v/>
      </c>
      <c r="P29" s="81" t="str">
        <f>IF(AND('Mapa final'!$Y$28="Media",'Mapa final'!$AA$28="Menor"),CONCATENATE("R4C",'Mapa final'!$O$28),"")</f>
        <v/>
      </c>
      <c r="Q29" s="82" t="str">
        <f>IF(AND('Mapa final'!$Y$29="Media",'Mapa final'!$AA$29="Menor"),CONCATENATE("R4C",'Mapa final'!$O$29),"")</f>
        <v>R4C2</v>
      </c>
      <c r="R29" s="82" t="str">
        <f>IF(AND('Mapa final'!$Y$30="Media",'Mapa final'!$AA$30="Menor"),CONCATENATE("R4C",'Mapa final'!$O$30),"")</f>
        <v>R4C3</v>
      </c>
      <c r="S29" s="82" t="str">
        <f>IF(AND('Mapa final'!$Y$31="Media",'Mapa final'!$AA$31="Menor"),CONCATENATE("R4C",'Mapa final'!$O$31),"")</f>
        <v/>
      </c>
      <c r="T29" s="82" t="str">
        <f>IF(AND('Mapa final'!$Y$32="Media",'Mapa final'!$AA$32="Menor"),CONCATENATE("R4C",'Mapa final'!$O$32),"")</f>
        <v/>
      </c>
      <c r="U29" s="83" t="str">
        <f>IF(AND('Mapa final'!$Y$33="Media",'Mapa final'!$AA$33="Menor"),CONCATENATE("R4C",'Mapa final'!$O$33),"")</f>
        <v/>
      </c>
      <c r="V29" s="81" t="str">
        <f>IF(AND('Mapa final'!$Y$28="Media",'Mapa final'!$AA$28="Moderado"),CONCATENATE("R4C",'Mapa final'!$O$28),"")</f>
        <v>R4C1</v>
      </c>
      <c r="W29" s="82" t="str">
        <f>IF(AND('Mapa final'!$Y$29="Media",'Mapa final'!$AA$29="Moderado"),CONCATENATE("R4C",'Mapa final'!$O$29),"")</f>
        <v/>
      </c>
      <c r="X29" s="82" t="str">
        <f>IF(AND('Mapa final'!$Y$30="Media",'Mapa final'!$AA$30="Moderado"),CONCATENATE("R4C",'Mapa final'!$O$30),"")</f>
        <v/>
      </c>
      <c r="Y29" s="82" t="str">
        <f>IF(AND('Mapa final'!$Y$31="Media",'Mapa final'!$AA$31="Moderado"),CONCATENATE("R4C",'Mapa final'!$O$31),"")</f>
        <v/>
      </c>
      <c r="Z29" s="82" t="str">
        <f>IF(AND('Mapa final'!$Y$32="Media",'Mapa final'!$AA$32="Moderado"),CONCATENATE("R4C",'Mapa final'!$O$32),"")</f>
        <v/>
      </c>
      <c r="AA29" s="83" t="str">
        <f>IF(AND('Mapa final'!$Y$33="Media",'Mapa final'!$AA$33="Moderado"),CONCATENATE("R4C",'Mapa final'!$O$33),"")</f>
        <v/>
      </c>
      <c r="AB29" s="66" t="str">
        <f>IF(AND('Mapa final'!$Y$28="Media",'Mapa final'!$AA$28="Mayor"),CONCATENATE("R4C",'Mapa final'!$O$28),"")</f>
        <v/>
      </c>
      <c r="AC29" s="67" t="str">
        <f>IF(AND('Mapa final'!$Y$29="Media",'Mapa final'!$AA$29="Mayor"),CONCATENATE("R4C",'Mapa final'!$O$29),"")</f>
        <v/>
      </c>
      <c r="AD29" s="67" t="str">
        <f>IF(AND('Mapa final'!$Y$30="Media",'Mapa final'!$AA$30="Mayor"),CONCATENATE("R4C",'Mapa final'!$O$30),"")</f>
        <v/>
      </c>
      <c r="AE29" s="67" t="str">
        <f>IF(AND('Mapa final'!$Y$31="Media",'Mapa final'!$AA$31="Mayor"),CONCATENATE("R4C",'Mapa final'!$O$31),"")</f>
        <v/>
      </c>
      <c r="AF29" s="67" t="str">
        <f>IF(AND('Mapa final'!$Y$32="Media",'Mapa final'!$AA$32="Mayor"),CONCATENATE("R4C",'Mapa final'!$O$32),"")</f>
        <v/>
      </c>
      <c r="AG29" s="68" t="str">
        <f>IF(AND('Mapa final'!$Y$33="Media",'Mapa final'!$AA$33="Mayor"),CONCATENATE("R4C",'Mapa final'!$O$33),"")</f>
        <v/>
      </c>
      <c r="AH29" s="69" t="str">
        <f>IF(AND('Mapa final'!$Y$28="Media",'Mapa final'!$AA$28="Catastrófico"),CONCATENATE("R4C",'Mapa final'!$O$28),"")</f>
        <v/>
      </c>
      <c r="AI29" s="70" t="str">
        <f>IF(AND('Mapa final'!$Y$29="Media",'Mapa final'!$AA$29="Catastrófico"),CONCATENATE("R4C",'Mapa final'!$O$29),"")</f>
        <v/>
      </c>
      <c r="AJ29" s="70" t="str">
        <f>IF(AND('Mapa final'!$Y$30="Media",'Mapa final'!$AA$30="Catastrófico"),CONCATENATE("R4C",'Mapa final'!$O$30),"")</f>
        <v/>
      </c>
      <c r="AK29" s="70" t="str">
        <f>IF(AND('Mapa final'!$Y$31="Media",'Mapa final'!$AA$31="Catastrófico"),CONCATENATE("R4C",'Mapa final'!$O$31),"")</f>
        <v/>
      </c>
      <c r="AL29" s="70" t="str">
        <f>IF(AND('Mapa final'!$Y$32="Media",'Mapa final'!$AA$32="Catastrófico"),CONCATENATE("R4C",'Mapa final'!$O$32),"")</f>
        <v/>
      </c>
      <c r="AM29" s="71" t="str">
        <f>IF(AND('Mapa final'!$Y$33="Media",'Mapa final'!$AA$33="Catastrófico"),CONCATENATE("R4C",'Mapa final'!$O$33),"")</f>
        <v/>
      </c>
      <c r="AN29" s="97"/>
      <c r="AO29" s="364"/>
      <c r="AP29" s="365"/>
      <c r="AQ29" s="365"/>
      <c r="AR29" s="365"/>
      <c r="AS29" s="365"/>
      <c r="AT29" s="366"/>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row>
    <row r="30" spans="1:76" ht="15" customHeight="1" x14ac:dyDescent="0.25">
      <c r="A30" s="97"/>
      <c r="B30" s="283"/>
      <c r="C30" s="283"/>
      <c r="D30" s="284"/>
      <c r="E30" s="324"/>
      <c r="F30" s="325"/>
      <c r="G30" s="325"/>
      <c r="H30" s="325"/>
      <c r="I30" s="326"/>
      <c r="J30" s="81" t="str">
        <f>IF(AND('Mapa final'!$Y$34="Media",'Mapa final'!$AA$34="Leve"),CONCATENATE("R5C",'Mapa final'!$O$34),"")</f>
        <v/>
      </c>
      <c r="K30" s="82" t="str">
        <f>IF(AND('Mapa final'!$Y$35="Media",'Mapa final'!$AA$35="Leve"),CONCATENATE("R5C",'Mapa final'!$O$35),"")</f>
        <v/>
      </c>
      <c r="L30" s="82" t="str">
        <f>IF(AND('Mapa final'!$Y$36="Media",'Mapa final'!$AA$36="Leve"),CONCATENATE("R5C",'Mapa final'!$O$36),"")</f>
        <v/>
      </c>
      <c r="M30" s="82" t="str">
        <f>IF(AND('Mapa final'!$Y$37="Media",'Mapa final'!$AA$37="Leve"),CONCATENATE("R5C",'Mapa final'!$O$37),"")</f>
        <v/>
      </c>
      <c r="N30" s="82" t="str">
        <f>IF(AND('Mapa final'!$Y$38="Media",'Mapa final'!$AA$38="Leve"),CONCATENATE("R5C",'Mapa final'!$O$38),"")</f>
        <v/>
      </c>
      <c r="O30" s="83" t="str">
        <f>IF(AND('Mapa final'!$Y$39="Media",'Mapa final'!$AA$39="Leve"),CONCATENATE("R5C",'Mapa final'!$O$39),"")</f>
        <v/>
      </c>
      <c r="P30" s="81" t="str">
        <f>IF(AND('Mapa final'!$Y$34="Media",'Mapa final'!$AA$34="Menor"),CONCATENATE("R5C",'Mapa final'!$O$34),"")</f>
        <v/>
      </c>
      <c r="Q30" s="82" t="str">
        <f>IF(AND('Mapa final'!$Y$35="Media",'Mapa final'!$AA$35="Menor"),CONCATENATE("R5C",'Mapa final'!$O$35),"")</f>
        <v/>
      </c>
      <c r="R30" s="82" t="str">
        <f>IF(AND('Mapa final'!$Y$36="Media",'Mapa final'!$AA$36="Menor"),CONCATENATE("R5C",'Mapa final'!$O$36),"")</f>
        <v/>
      </c>
      <c r="S30" s="82" t="str">
        <f>IF(AND('Mapa final'!$Y$37="Media",'Mapa final'!$AA$37="Menor"),CONCATENATE("R5C",'Mapa final'!$O$37),"")</f>
        <v/>
      </c>
      <c r="T30" s="82" t="str">
        <f>IF(AND('Mapa final'!$Y$38="Media",'Mapa final'!$AA$38="Menor"),CONCATENATE("R5C",'Mapa final'!$O$38),"")</f>
        <v/>
      </c>
      <c r="U30" s="83" t="str">
        <f>IF(AND('Mapa final'!$Y$39="Media",'Mapa final'!$AA$39="Menor"),CONCATENATE("R5C",'Mapa final'!$O$39),"")</f>
        <v/>
      </c>
      <c r="V30" s="81" t="str">
        <f>IF(AND('Mapa final'!$Y$34="Media",'Mapa final'!$AA$34="Moderado"),CONCATENATE("R5C",'Mapa final'!$O$34),"")</f>
        <v/>
      </c>
      <c r="W30" s="82" t="str">
        <f>IF(AND('Mapa final'!$Y$35="Media",'Mapa final'!$AA$35="Moderado"),CONCATENATE("R5C",'Mapa final'!$O$35),"")</f>
        <v/>
      </c>
      <c r="X30" s="82" t="str">
        <f>IF(AND('Mapa final'!$Y$36="Media",'Mapa final'!$AA$36="Moderado"),CONCATENATE("R5C",'Mapa final'!$O$36),"")</f>
        <v/>
      </c>
      <c r="Y30" s="82" t="str">
        <f>IF(AND('Mapa final'!$Y$37="Media",'Mapa final'!$AA$37="Moderado"),CONCATENATE("R5C",'Mapa final'!$O$37),"")</f>
        <v/>
      </c>
      <c r="Z30" s="82" t="str">
        <f>IF(AND('Mapa final'!$Y$38="Media",'Mapa final'!$AA$38="Moderado"),CONCATENATE("R5C",'Mapa final'!$O$38),"")</f>
        <v/>
      </c>
      <c r="AA30" s="83" t="str">
        <f>IF(AND('Mapa final'!$Y$39="Media",'Mapa final'!$AA$39="Moderado"),CONCATENATE("R5C",'Mapa final'!$O$39),"")</f>
        <v/>
      </c>
      <c r="AB30" s="66" t="str">
        <f>IF(AND('Mapa final'!$Y$34="Media",'Mapa final'!$AA$34="Mayor"),CONCATENATE("R5C",'Mapa final'!$O$34),"")</f>
        <v/>
      </c>
      <c r="AC30" s="67" t="str">
        <f>IF(AND('Mapa final'!$Y$35="Media",'Mapa final'!$AA$35="Mayor"),CONCATENATE("R5C",'Mapa final'!$O$35),"")</f>
        <v/>
      </c>
      <c r="AD30" s="67" t="str">
        <f>IF(AND('Mapa final'!$Y$36="Media",'Mapa final'!$AA$36="Mayor"),CONCATENATE("R5C",'Mapa final'!$O$36),"")</f>
        <v/>
      </c>
      <c r="AE30" s="67" t="str">
        <f>IF(AND('Mapa final'!$Y$37="Media",'Mapa final'!$AA$37="Mayor"),CONCATENATE("R5C",'Mapa final'!$O$37),"")</f>
        <v/>
      </c>
      <c r="AF30" s="67" t="str">
        <f>IF(AND('Mapa final'!$Y$38="Media",'Mapa final'!$AA$38="Mayor"),CONCATENATE("R5C",'Mapa final'!$O$38),"")</f>
        <v/>
      </c>
      <c r="AG30" s="68" t="str">
        <f>IF(AND('Mapa final'!$Y$39="Media",'Mapa final'!$AA$39="Mayor"),CONCATENATE("R5C",'Mapa final'!$O$39),"")</f>
        <v/>
      </c>
      <c r="AH30" s="69" t="str">
        <f>IF(AND('Mapa final'!$Y$34="Media",'Mapa final'!$AA$34="Catastrófico"),CONCATENATE("R5C",'Mapa final'!$O$34),"")</f>
        <v/>
      </c>
      <c r="AI30" s="70" t="str">
        <f>IF(AND('Mapa final'!$Y$35="Media",'Mapa final'!$AA$35="Catastrófico"),CONCATENATE("R5C",'Mapa final'!$O$35),"")</f>
        <v/>
      </c>
      <c r="AJ30" s="70" t="str">
        <f>IF(AND('Mapa final'!$Y$36="Media",'Mapa final'!$AA$36="Catastrófico"),CONCATENATE("R5C",'Mapa final'!$O$36),"")</f>
        <v/>
      </c>
      <c r="AK30" s="70" t="str">
        <f>IF(AND('Mapa final'!$Y$37="Media",'Mapa final'!$AA$37="Catastrófico"),CONCATENATE("R5C",'Mapa final'!$O$37),"")</f>
        <v/>
      </c>
      <c r="AL30" s="70" t="str">
        <f>IF(AND('Mapa final'!$Y$38="Media",'Mapa final'!$AA$38="Catastrófico"),CONCATENATE("R5C",'Mapa final'!$O$38),"")</f>
        <v/>
      </c>
      <c r="AM30" s="71" t="str">
        <f>IF(AND('Mapa final'!$Y$39="Media",'Mapa final'!$AA$39="Catastrófico"),CONCATENATE("R5C",'Mapa final'!$O$39),"")</f>
        <v/>
      </c>
      <c r="AN30" s="97"/>
      <c r="AO30" s="364"/>
      <c r="AP30" s="365"/>
      <c r="AQ30" s="365"/>
      <c r="AR30" s="365"/>
      <c r="AS30" s="365"/>
      <c r="AT30" s="366"/>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row>
    <row r="31" spans="1:76" ht="15" customHeight="1" x14ac:dyDescent="0.25">
      <c r="A31" s="97"/>
      <c r="B31" s="283"/>
      <c r="C31" s="283"/>
      <c r="D31" s="284"/>
      <c r="E31" s="324"/>
      <c r="F31" s="325"/>
      <c r="G31" s="325"/>
      <c r="H31" s="325"/>
      <c r="I31" s="326"/>
      <c r="J31" s="81" t="str">
        <f>IF(AND('Mapa final'!$Y$40="Media",'Mapa final'!$AA$40="Leve"),CONCATENATE("R6C",'Mapa final'!$O$40),"")</f>
        <v/>
      </c>
      <c r="K31" s="82" t="str">
        <f>IF(AND('Mapa final'!$Y$41="Media",'Mapa final'!$AA$41="Leve"),CONCATENATE("R6C",'Mapa final'!$O$41),"")</f>
        <v/>
      </c>
      <c r="L31" s="82" t="str">
        <f>IF(AND('Mapa final'!$Y$42="Media",'Mapa final'!$AA$42="Leve"),CONCATENATE("R6C",'Mapa final'!$O$42),"")</f>
        <v/>
      </c>
      <c r="M31" s="82" t="str">
        <f>IF(AND('Mapa final'!$Y$43="Media",'Mapa final'!$AA$43="Leve"),CONCATENATE("R6C",'Mapa final'!$O$43),"")</f>
        <v/>
      </c>
      <c r="N31" s="82" t="str">
        <f>IF(AND('Mapa final'!$Y$44="Media",'Mapa final'!$AA$44="Leve"),CONCATENATE("R6C",'Mapa final'!$O$44),"")</f>
        <v/>
      </c>
      <c r="O31" s="83" t="str">
        <f>IF(AND('Mapa final'!$Y$45="Media",'Mapa final'!$AA$45="Leve"),CONCATENATE("R6C",'Mapa final'!$O$45),"")</f>
        <v/>
      </c>
      <c r="P31" s="81" t="str">
        <f>IF(AND('Mapa final'!$Y$40="Media",'Mapa final'!$AA$40="Menor"),CONCATENATE("R6C",'Mapa final'!$O$40),"")</f>
        <v/>
      </c>
      <c r="Q31" s="82" t="str">
        <f>IF(AND('Mapa final'!$Y$41="Media",'Mapa final'!$AA$41="Menor"),CONCATENATE("R6C",'Mapa final'!$O$41),"")</f>
        <v/>
      </c>
      <c r="R31" s="82" t="str">
        <f>IF(AND('Mapa final'!$Y$42="Media",'Mapa final'!$AA$42="Menor"),CONCATENATE("R6C",'Mapa final'!$O$42),"")</f>
        <v/>
      </c>
      <c r="S31" s="82" t="str">
        <f>IF(AND('Mapa final'!$Y$43="Media",'Mapa final'!$AA$43="Menor"),CONCATENATE("R6C",'Mapa final'!$O$43),"")</f>
        <v/>
      </c>
      <c r="T31" s="82" t="str">
        <f>IF(AND('Mapa final'!$Y$44="Media",'Mapa final'!$AA$44="Menor"),CONCATENATE("R6C",'Mapa final'!$O$44),"")</f>
        <v/>
      </c>
      <c r="U31" s="83" t="str">
        <f>IF(AND('Mapa final'!$Y$45="Media",'Mapa final'!$AA$45="Menor"),CONCATENATE("R6C",'Mapa final'!$O$45),"")</f>
        <v/>
      </c>
      <c r="V31" s="81" t="str">
        <f>IF(AND('Mapa final'!$Y$40="Media",'Mapa final'!$AA$40="Moderado"),CONCATENATE("R6C",'Mapa final'!$O$40),"")</f>
        <v/>
      </c>
      <c r="W31" s="82" t="str">
        <f>IF(AND('Mapa final'!$Y$41="Media",'Mapa final'!$AA$41="Moderado"),CONCATENATE("R6C",'Mapa final'!$O$41),"")</f>
        <v/>
      </c>
      <c r="X31" s="82" t="str">
        <f>IF(AND('Mapa final'!$Y$42="Media",'Mapa final'!$AA$42="Moderado"),CONCATENATE("R6C",'Mapa final'!$O$42),"")</f>
        <v/>
      </c>
      <c r="Y31" s="82" t="str">
        <f>IF(AND('Mapa final'!$Y$43="Media",'Mapa final'!$AA$43="Moderado"),CONCATENATE("R6C",'Mapa final'!$O$43),"")</f>
        <v/>
      </c>
      <c r="Z31" s="82" t="str">
        <f>IF(AND('Mapa final'!$Y$44="Media",'Mapa final'!$AA$44="Moderado"),CONCATENATE("R6C",'Mapa final'!$O$44),"")</f>
        <v/>
      </c>
      <c r="AA31" s="83" t="str">
        <f>IF(AND('Mapa final'!$Y$45="Media",'Mapa final'!$AA$45="Moderado"),CONCATENATE("R6C",'Mapa final'!$O$45),"")</f>
        <v/>
      </c>
      <c r="AB31" s="66" t="str">
        <f>IF(AND('Mapa final'!$Y$40="Media",'Mapa final'!$AA$40="Mayor"),CONCATENATE("R6C",'Mapa final'!$O$40),"")</f>
        <v/>
      </c>
      <c r="AC31" s="67" t="str">
        <f>IF(AND('Mapa final'!$Y$41="Media",'Mapa final'!$AA$41="Mayor"),CONCATENATE("R6C",'Mapa final'!$O$41),"")</f>
        <v/>
      </c>
      <c r="AD31" s="67" t="str">
        <f>IF(AND('Mapa final'!$Y$42="Media",'Mapa final'!$AA$42="Mayor"),CONCATENATE("R6C",'Mapa final'!$O$42),"")</f>
        <v/>
      </c>
      <c r="AE31" s="67" t="str">
        <f>IF(AND('Mapa final'!$Y$43="Media",'Mapa final'!$AA$43="Mayor"),CONCATENATE("R6C",'Mapa final'!$O$43),"")</f>
        <v/>
      </c>
      <c r="AF31" s="67" t="str">
        <f>IF(AND('Mapa final'!$Y$44="Media",'Mapa final'!$AA$44="Mayor"),CONCATENATE("R6C",'Mapa final'!$O$44),"")</f>
        <v/>
      </c>
      <c r="AG31" s="68" t="str">
        <f>IF(AND('Mapa final'!$Y$45="Media",'Mapa final'!$AA$45="Mayor"),CONCATENATE("R6C",'Mapa final'!$O$45),"")</f>
        <v/>
      </c>
      <c r="AH31" s="69" t="str">
        <f>IF(AND('Mapa final'!$Y$40="Media",'Mapa final'!$AA$40="Catastrófico"),CONCATENATE("R6C",'Mapa final'!$O$40),"")</f>
        <v/>
      </c>
      <c r="AI31" s="70" t="str">
        <f>IF(AND('Mapa final'!$Y$41="Media",'Mapa final'!$AA$41="Catastrófico"),CONCATENATE("R6C",'Mapa final'!$O$41),"")</f>
        <v/>
      </c>
      <c r="AJ31" s="70" t="str">
        <f>IF(AND('Mapa final'!$Y$42="Media",'Mapa final'!$AA$42="Catastrófico"),CONCATENATE("R6C",'Mapa final'!$O$42),"")</f>
        <v/>
      </c>
      <c r="AK31" s="70" t="str">
        <f>IF(AND('Mapa final'!$Y$43="Media",'Mapa final'!$AA$43="Catastrófico"),CONCATENATE("R6C",'Mapa final'!$O$43),"")</f>
        <v/>
      </c>
      <c r="AL31" s="70" t="str">
        <f>IF(AND('Mapa final'!$Y$44="Media",'Mapa final'!$AA$44="Catastrófico"),CONCATENATE("R6C",'Mapa final'!$O$44),"")</f>
        <v/>
      </c>
      <c r="AM31" s="71" t="str">
        <f>IF(AND('Mapa final'!$Y$45="Media",'Mapa final'!$AA$45="Catastrófico"),CONCATENATE("R6C",'Mapa final'!$O$45),"")</f>
        <v/>
      </c>
      <c r="AN31" s="97"/>
      <c r="AO31" s="364"/>
      <c r="AP31" s="365"/>
      <c r="AQ31" s="365"/>
      <c r="AR31" s="365"/>
      <c r="AS31" s="365"/>
      <c r="AT31" s="366"/>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row>
    <row r="32" spans="1:76" ht="15" customHeight="1" x14ac:dyDescent="0.25">
      <c r="A32" s="97"/>
      <c r="B32" s="283"/>
      <c r="C32" s="283"/>
      <c r="D32" s="284"/>
      <c r="E32" s="324"/>
      <c r="F32" s="325"/>
      <c r="G32" s="325"/>
      <c r="H32" s="325"/>
      <c r="I32" s="326"/>
      <c r="J32" s="81" t="str">
        <f>IF(AND('Mapa final'!$Y$46="Media",'Mapa final'!$AA$46="Leve"),CONCATENATE("R7C",'Mapa final'!$O$46),"")</f>
        <v/>
      </c>
      <c r="K32" s="82" t="str">
        <f>IF(AND('Mapa final'!$Y$47="Media",'Mapa final'!$AA$47="Leve"),CONCATENATE("R7C",'Mapa final'!$O$47),"")</f>
        <v/>
      </c>
      <c r="L32" s="82" t="str">
        <f>IF(AND('Mapa final'!$Y$48="Media",'Mapa final'!$AA$48="Leve"),CONCATENATE("R7C",'Mapa final'!$O$48),"")</f>
        <v/>
      </c>
      <c r="M32" s="82" t="str">
        <f>IF(AND('Mapa final'!$Y$49="Media",'Mapa final'!$AA$49="Leve"),CONCATENATE("R7C",'Mapa final'!$O$49),"")</f>
        <v/>
      </c>
      <c r="N32" s="82" t="str">
        <f>IF(AND('Mapa final'!$Y$50="Media",'Mapa final'!$AA$50="Leve"),CONCATENATE("R7C",'Mapa final'!$O$50),"")</f>
        <v/>
      </c>
      <c r="O32" s="83" t="str">
        <f>IF(AND('Mapa final'!$Y$51="Media",'Mapa final'!$AA$51="Leve"),CONCATENATE("R7C",'Mapa final'!$O$51),"")</f>
        <v/>
      </c>
      <c r="P32" s="81" t="str">
        <f>IF(AND('Mapa final'!$Y$46="Media",'Mapa final'!$AA$46="Menor"),CONCATENATE("R7C",'Mapa final'!$O$46),"")</f>
        <v/>
      </c>
      <c r="Q32" s="82" t="str">
        <f>IF(AND('Mapa final'!$Y$47="Media",'Mapa final'!$AA$47="Menor"),CONCATENATE("R7C",'Mapa final'!$O$47),"")</f>
        <v/>
      </c>
      <c r="R32" s="82" t="str">
        <f>IF(AND('Mapa final'!$Y$48="Media",'Mapa final'!$AA$48="Menor"),CONCATENATE("R7C",'Mapa final'!$O$48),"")</f>
        <v/>
      </c>
      <c r="S32" s="82" t="str">
        <f>IF(AND('Mapa final'!$Y$49="Media",'Mapa final'!$AA$49="Menor"),CONCATENATE("R7C",'Mapa final'!$O$49),"")</f>
        <v/>
      </c>
      <c r="T32" s="82" t="str">
        <f>IF(AND('Mapa final'!$Y$50="Media",'Mapa final'!$AA$50="Menor"),CONCATENATE("R7C",'Mapa final'!$O$50),"")</f>
        <v/>
      </c>
      <c r="U32" s="83" t="str">
        <f>IF(AND('Mapa final'!$Y$51="Media",'Mapa final'!$AA$51="Menor"),CONCATENATE("R7C",'Mapa final'!$O$51),"")</f>
        <v/>
      </c>
      <c r="V32" s="81" t="str">
        <f>IF(AND('Mapa final'!$Y$46="Media",'Mapa final'!$AA$46="Moderado"),CONCATENATE("R7C",'Mapa final'!$O$46),"")</f>
        <v/>
      </c>
      <c r="W32" s="82" t="str">
        <f>IF(AND('Mapa final'!$Y$47="Media",'Mapa final'!$AA$47="Moderado"),CONCATENATE("R7C",'Mapa final'!$O$47),"")</f>
        <v/>
      </c>
      <c r="X32" s="82" t="str">
        <f>IF(AND('Mapa final'!$Y$48="Media",'Mapa final'!$AA$48="Moderado"),CONCATENATE("R7C",'Mapa final'!$O$48),"")</f>
        <v/>
      </c>
      <c r="Y32" s="82" t="str">
        <f>IF(AND('Mapa final'!$Y$49="Media",'Mapa final'!$AA$49="Moderado"),CONCATENATE("R7C",'Mapa final'!$O$49),"")</f>
        <v/>
      </c>
      <c r="Z32" s="82" t="str">
        <f>IF(AND('Mapa final'!$Y$50="Media",'Mapa final'!$AA$50="Moderado"),CONCATENATE("R7C",'Mapa final'!$O$50),"")</f>
        <v/>
      </c>
      <c r="AA32" s="83" t="str">
        <f>IF(AND('Mapa final'!$Y$51="Media",'Mapa final'!$AA$51="Moderado"),CONCATENATE("R7C",'Mapa final'!$O$51),"")</f>
        <v/>
      </c>
      <c r="AB32" s="66" t="str">
        <f>IF(AND('Mapa final'!$Y$46="Media",'Mapa final'!$AA$46="Mayor"),CONCATENATE("R7C",'Mapa final'!$O$46),"")</f>
        <v/>
      </c>
      <c r="AC32" s="67" t="str">
        <f>IF(AND('Mapa final'!$Y$47="Media",'Mapa final'!$AA$47="Mayor"),CONCATENATE("R7C",'Mapa final'!$O$47),"")</f>
        <v/>
      </c>
      <c r="AD32" s="67" t="str">
        <f>IF(AND('Mapa final'!$Y$48="Media",'Mapa final'!$AA$48="Mayor"),CONCATENATE("R7C",'Mapa final'!$O$48),"")</f>
        <v/>
      </c>
      <c r="AE32" s="67" t="str">
        <f>IF(AND('Mapa final'!$Y$49="Media",'Mapa final'!$AA$49="Mayor"),CONCATENATE("R7C",'Mapa final'!$O$49),"")</f>
        <v/>
      </c>
      <c r="AF32" s="67" t="str">
        <f>IF(AND('Mapa final'!$Y$50="Media",'Mapa final'!$AA$50="Mayor"),CONCATENATE("R7C",'Mapa final'!$O$50),"")</f>
        <v/>
      </c>
      <c r="AG32" s="68" t="str">
        <f>IF(AND('Mapa final'!$Y$51="Media",'Mapa final'!$AA$51="Mayor"),CONCATENATE("R7C",'Mapa final'!$O$51),"")</f>
        <v/>
      </c>
      <c r="AH32" s="69" t="str">
        <f>IF(AND('Mapa final'!$Y$46="Media",'Mapa final'!$AA$46="Catastrófico"),CONCATENATE("R7C",'Mapa final'!$O$46),"")</f>
        <v/>
      </c>
      <c r="AI32" s="70" t="str">
        <f>IF(AND('Mapa final'!$Y$47="Media",'Mapa final'!$AA$47="Catastrófico"),CONCATENATE("R7C",'Mapa final'!$O$47),"")</f>
        <v/>
      </c>
      <c r="AJ32" s="70" t="str">
        <f>IF(AND('Mapa final'!$Y$48="Media",'Mapa final'!$AA$48="Catastrófico"),CONCATENATE("R7C",'Mapa final'!$O$48),"")</f>
        <v/>
      </c>
      <c r="AK32" s="70" t="str">
        <f>IF(AND('Mapa final'!$Y$49="Media",'Mapa final'!$AA$49="Catastrófico"),CONCATENATE("R7C",'Mapa final'!$O$49),"")</f>
        <v/>
      </c>
      <c r="AL32" s="70" t="str">
        <f>IF(AND('Mapa final'!$Y$50="Media",'Mapa final'!$AA$50="Catastrófico"),CONCATENATE("R7C",'Mapa final'!$O$50),"")</f>
        <v/>
      </c>
      <c r="AM32" s="71" t="str">
        <f>IF(AND('Mapa final'!$Y$51="Media",'Mapa final'!$AA$51="Catastrófico"),CONCATENATE("R7C",'Mapa final'!$O$51),"")</f>
        <v/>
      </c>
      <c r="AN32" s="97"/>
      <c r="AO32" s="364"/>
      <c r="AP32" s="365"/>
      <c r="AQ32" s="365"/>
      <c r="AR32" s="365"/>
      <c r="AS32" s="365"/>
      <c r="AT32" s="366"/>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row>
    <row r="33" spans="1:80" ht="15" customHeight="1" x14ac:dyDescent="0.25">
      <c r="A33" s="97"/>
      <c r="B33" s="283"/>
      <c r="C33" s="283"/>
      <c r="D33" s="284"/>
      <c r="E33" s="324"/>
      <c r="F33" s="325"/>
      <c r="G33" s="325"/>
      <c r="H33" s="325"/>
      <c r="I33" s="326"/>
      <c r="J33" s="81" t="str">
        <f>IF(AND('Mapa final'!$Y$52="Media",'Mapa final'!$AA$52="Leve"),CONCATENATE("R8C",'Mapa final'!$O$52),"")</f>
        <v/>
      </c>
      <c r="K33" s="82" t="str">
        <f>IF(AND('Mapa final'!$Y$53="Media",'Mapa final'!$AA$53="Leve"),CONCATENATE("R8C",'Mapa final'!$O$53),"")</f>
        <v/>
      </c>
      <c r="L33" s="82" t="str">
        <f>IF(AND('Mapa final'!$Y$54="Media",'Mapa final'!$AA$54="Leve"),CONCATENATE("R8C",'Mapa final'!$O$54),"")</f>
        <v/>
      </c>
      <c r="M33" s="82" t="str">
        <f>IF(AND('Mapa final'!$Y$55="Media",'Mapa final'!$AA$55="Leve"),CONCATENATE("R8C",'Mapa final'!$O$55),"")</f>
        <v/>
      </c>
      <c r="N33" s="82" t="str">
        <f>IF(AND('Mapa final'!$Y$56="Media",'Mapa final'!$AA$56="Leve"),CONCATENATE("R8C",'Mapa final'!$O$56),"")</f>
        <v/>
      </c>
      <c r="O33" s="83" t="str">
        <f>IF(AND('Mapa final'!$Y$57="Media",'Mapa final'!$AA$57="Leve"),CONCATENATE("R8C",'Mapa final'!$O$57),"")</f>
        <v/>
      </c>
      <c r="P33" s="81" t="str">
        <f>IF(AND('Mapa final'!$Y$52="Media",'Mapa final'!$AA$52="Menor"),CONCATENATE("R8C",'Mapa final'!$O$52),"")</f>
        <v/>
      </c>
      <c r="Q33" s="82" t="str">
        <f>IF(AND('Mapa final'!$Y$53="Media",'Mapa final'!$AA$53="Menor"),CONCATENATE("R8C",'Mapa final'!$O$53),"")</f>
        <v/>
      </c>
      <c r="R33" s="82" t="str">
        <f>IF(AND('Mapa final'!$Y$54="Media",'Mapa final'!$AA$54="Menor"),CONCATENATE("R8C",'Mapa final'!$O$54),"")</f>
        <v/>
      </c>
      <c r="S33" s="82" t="str">
        <f>IF(AND('Mapa final'!$Y$55="Media",'Mapa final'!$AA$55="Menor"),CONCATENATE("R8C",'Mapa final'!$O$55),"")</f>
        <v/>
      </c>
      <c r="T33" s="82" t="str">
        <f>IF(AND('Mapa final'!$Y$56="Media",'Mapa final'!$AA$56="Menor"),CONCATENATE("R8C",'Mapa final'!$O$56),"")</f>
        <v/>
      </c>
      <c r="U33" s="83" t="str">
        <f>IF(AND('Mapa final'!$Y$57="Media",'Mapa final'!$AA$57="Menor"),CONCATENATE("R8C",'Mapa final'!$O$57),"")</f>
        <v/>
      </c>
      <c r="V33" s="81" t="str">
        <f>IF(AND('Mapa final'!$Y$52="Media",'Mapa final'!$AA$52="Moderado"),CONCATENATE("R8C",'Mapa final'!$O$52),"")</f>
        <v/>
      </c>
      <c r="W33" s="82" t="str">
        <f>IF(AND('Mapa final'!$Y$53="Media",'Mapa final'!$AA$53="Moderado"),CONCATENATE("R8C",'Mapa final'!$O$53),"")</f>
        <v/>
      </c>
      <c r="X33" s="82" t="str">
        <f>IF(AND('Mapa final'!$Y$54="Media",'Mapa final'!$AA$54="Moderado"),CONCATENATE("R8C",'Mapa final'!$O$54),"")</f>
        <v/>
      </c>
      <c r="Y33" s="82" t="str">
        <f>IF(AND('Mapa final'!$Y$55="Media",'Mapa final'!$AA$55="Moderado"),CONCATENATE("R8C",'Mapa final'!$O$55),"")</f>
        <v/>
      </c>
      <c r="Z33" s="82" t="str">
        <f>IF(AND('Mapa final'!$Y$56="Media",'Mapa final'!$AA$56="Moderado"),CONCATENATE("R8C",'Mapa final'!$O$56),"")</f>
        <v/>
      </c>
      <c r="AA33" s="83" t="str">
        <f>IF(AND('Mapa final'!$Y$57="Media",'Mapa final'!$AA$57="Moderado"),CONCATENATE("R8C",'Mapa final'!$O$57),"")</f>
        <v/>
      </c>
      <c r="AB33" s="66" t="str">
        <f>IF(AND('Mapa final'!$Y$52="Media",'Mapa final'!$AA$52="Mayor"),CONCATENATE("R8C",'Mapa final'!$O$52),"")</f>
        <v/>
      </c>
      <c r="AC33" s="67" t="str">
        <f>IF(AND('Mapa final'!$Y$53="Media",'Mapa final'!$AA$53="Mayor"),CONCATENATE("R8C",'Mapa final'!$O$53),"")</f>
        <v/>
      </c>
      <c r="AD33" s="67" t="str">
        <f>IF(AND('Mapa final'!$Y$54="Media",'Mapa final'!$AA$54="Mayor"),CONCATENATE("R8C",'Mapa final'!$O$54),"")</f>
        <v/>
      </c>
      <c r="AE33" s="67" t="str">
        <f>IF(AND('Mapa final'!$Y$55="Media",'Mapa final'!$AA$55="Mayor"),CONCATENATE("R8C",'Mapa final'!$O$55),"")</f>
        <v/>
      </c>
      <c r="AF33" s="67" t="str">
        <f>IF(AND('Mapa final'!$Y$56="Media",'Mapa final'!$AA$56="Mayor"),CONCATENATE("R8C",'Mapa final'!$O$56),"")</f>
        <v/>
      </c>
      <c r="AG33" s="68" t="str">
        <f>IF(AND('Mapa final'!$Y$57="Media",'Mapa final'!$AA$57="Mayor"),CONCATENATE("R8C",'Mapa final'!$O$57),"")</f>
        <v/>
      </c>
      <c r="AH33" s="69" t="str">
        <f>IF(AND('Mapa final'!$Y$52="Media",'Mapa final'!$AA$52="Catastrófico"),CONCATENATE("R8C",'Mapa final'!$O$52),"")</f>
        <v/>
      </c>
      <c r="AI33" s="70" t="str">
        <f>IF(AND('Mapa final'!$Y$53="Media",'Mapa final'!$AA$53="Catastrófico"),CONCATENATE("R8C",'Mapa final'!$O$53),"")</f>
        <v/>
      </c>
      <c r="AJ33" s="70" t="str">
        <f>IF(AND('Mapa final'!$Y$54="Media",'Mapa final'!$AA$54="Catastrófico"),CONCATENATE("R8C",'Mapa final'!$O$54),"")</f>
        <v/>
      </c>
      <c r="AK33" s="70" t="str">
        <f>IF(AND('Mapa final'!$Y$55="Media",'Mapa final'!$AA$55="Catastrófico"),CONCATENATE("R8C",'Mapa final'!$O$55),"")</f>
        <v/>
      </c>
      <c r="AL33" s="70" t="str">
        <f>IF(AND('Mapa final'!$Y$56="Media",'Mapa final'!$AA$56="Catastrófico"),CONCATENATE("R8C",'Mapa final'!$O$56),"")</f>
        <v/>
      </c>
      <c r="AM33" s="71" t="str">
        <f>IF(AND('Mapa final'!$Y$57="Media",'Mapa final'!$AA$57="Catastrófico"),CONCATENATE("R8C",'Mapa final'!$O$57),"")</f>
        <v/>
      </c>
      <c r="AN33" s="97"/>
      <c r="AO33" s="364"/>
      <c r="AP33" s="365"/>
      <c r="AQ33" s="365"/>
      <c r="AR33" s="365"/>
      <c r="AS33" s="365"/>
      <c r="AT33" s="366"/>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row>
    <row r="34" spans="1:80" ht="15" customHeight="1" x14ac:dyDescent="0.25">
      <c r="A34" s="97"/>
      <c r="B34" s="283"/>
      <c r="C34" s="283"/>
      <c r="D34" s="284"/>
      <c r="E34" s="324"/>
      <c r="F34" s="325"/>
      <c r="G34" s="325"/>
      <c r="H34" s="325"/>
      <c r="I34" s="326"/>
      <c r="J34" s="81" t="str">
        <f>IF(AND('Mapa final'!$Y$58="Media",'Mapa final'!$AA$58="Leve"),CONCATENATE("R9C",'Mapa final'!$O$58),"")</f>
        <v/>
      </c>
      <c r="K34" s="82" t="str">
        <f>IF(AND('Mapa final'!$Y$59="Media",'Mapa final'!$AA$59="Leve"),CONCATENATE("R9C",'Mapa final'!$O$59),"")</f>
        <v/>
      </c>
      <c r="L34" s="82" t="str">
        <f>IF(AND('Mapa final'!$Y$60="Media",'Mapa final'!$AA$60="Leve"),CONCATENATE("R9C",'Mapa final'!$O$60),"")</f>
        <v/>
      </c>
      <c r="M34" s="82" t="str">
        <f>IF(AND('Mapa final'!$Y$61="Media",'Mapa final'!$AA$61="Leve"),CONCATENATE("R9C",'Mapa final'!$O$61),"")</f>
        <v/>
      </c>
      <c r="N34" s="82" t="str">
        <f>IF(AND('Mapa final'!$Y$62="Media",'Mapa final'!$AA$62="Leve"),CONCATENATE("R9C",'Mapa final'!$O$62),"")</f>
        <v/>
      </c>
      <c r="O34" s="83" t="str">
        <f>IF(AND('Mapa final'!$Y$63="Media",'Mapa final'!$AA$63="Leve"),CONCATENATE("R9C",'Mapa final'!$O$63),"")</f>
        <v/>
      </c>
      <c r="P34" s="81" t="str">
        <f>IF(AND('Mapa final'!$Y$58="Media",'Mapa final'!$AA$58="Menor"),CONCATENATE("R9C",'Mapa final'!$O$58),"")</f>
        <v/>
      </c>
      <c r="Q34" s="82" t="str">
        <f>IF(AND('Mapa final'!$Y$59="Media",'Mapa final'!$AA$59="Menor"),CONCATENATE("R9C",'Mapa final'!$O$59),"")</f>
        <v/>
      </c>
      <c r="R34" s="82" t="str">
        <f>IF(AND('Mapa final'!$Y$60="Media",'Mapa final'!$AA$60="Menor"),CONCATENATE("R9C",'Mapa final'!$O$60),"")</f>
        <v/>
      </c>
      <c r="S34" s="82" t="str">
        <f>IF(AND('Mapa final'!$Y$61="Media",'Mapa final'!$AA$61="Menor"),CONCATENATE("R9C",'Mapa final'!$O$61),"")</f>
        <v/>
      </c>
      <c r="T34" s="82" t="str">
        <f>IF(AND('Mapa final'!$Y$62="Media",'Mapa final'!$AA$62="Menor"),CONCATENATE("R9C",'Mapa final'!$O$62),"")</f>
        <v/>
      </c>
      <c r="U34" s="83" t="str">
        <f>IF(AND('Mapa final'!$Y$63="Media",'Mapa final'!$AA$63="Menor"),CONCATENATE("R9C",'Mapa final'!$O$63),"")</f>
        <v/>
      </c>
      <c r="V34" s="81" t="str">
        <f>IF(AND('Mapa final'!$Y$58="Media",'Mapa final'!$AA$58="Moderado"),CONCATENATE("R9C",'Mapa final'!$O$58),"")</f>
        <v/>
      </c>
      <c r="W34" s="82" t="str">
        <f>IF(AND('Mapa final'!$Y$59="Media",'Mapa final'!$AA$59="Moderado"),CONCATENATE("R9C",'Mapa final'!$O$59),"")</f>
        <v/>
      </c>
      <c r="X34" s="82" t="str">
        <f>IF(AND('Mapa final'!$Y$60="Media",'Mapa final'!$AA$60="Moderado"),CONCATENATE("R9C",'Mapa final'!$O$60),"")</f>
        <v/>
      </c>
      <c r="Y34" s="82" t="str">
        <f>IF(AND('Mapa final'!$Y$61="Media",'Mapa final'!$AA$61="Moderado"),CONCATENATE("R9C",'Mapa final'!$O$61),"")</f>
        <v/>
      </c>
      <c r="Z34" s="82" t="str">
        <f>IF(AND('Mapa final'!$Y$62="Media",'Mapa final'!$AA$62="Moderado"),CONCATENATE("R9C",'Mapa final'!$O$62),"")</f>
        <v/>
      </c>
      <c r="AA34" s="83" t="str">
        <f>IF(AND('Mapa final'!$Y$63="Media",'Mapa final'!$AA$63="Moderado"),CONCATENATE("R9C",'Mapa final'!$O$63),"")</f>
        <v/>
      </c>
      <c r="AB34" s="66" t="str">
        <f>IF(AND('Mapa final'!$Y$58="Media",'Mapa final'!$AA$58="Mayor"),CONCATENATE("R9C",'Mapa final'!$O$58),"")</f>
        <v/>
      </c>
      <c r="AC34" s="67" t="str">
        <f>IF(AND('Mapa final'!$Y$59="Media",'Mapa final'!$AA$59="Mayor"),CONCATENATE("R9C",'Mapa final'!$O$59),"")</f>
        <v/>
      </c>
      <c r="AD34" s="67" t="str">
        <f>IF(AND('Mapa final'!$Y$60="Media",'Mapa final'!$AA$60="Mayor"),CONCATENATE("R9C",'Mapa final'!$O$60),"")</f>
        <v/>
      </c>
      <c r="AE34" s="67" t="str">
        <f>IF(AND('Mapa final'!$Y$61="Media",'Mapa final'!$AA$61="Mayor"),CONCATENATE("R9C",'Mapa final'!$O$61),"")</f>
        <v/>
      </c>
      <c r="AF34" s="67" t="str">
        <f>IF(AND('Mapa final'!$Y$62="Media",'Mapa final'!$AA$62="Mayor"),CONCATENATE("R9C",'Mapa final'!$O$62),"")</f>
        <v/>
      </c>
      <c r="AG34" s="68" t="str">
        <f>IF(AND('Mapa final'!$Y$63="Media",'Mapa final'!$AA$63="Mayor"),CONCATENATE("R9C",'Mapa final'!$O$63),"")</f>
        <v/>
      </c>
      <c r="AH34" s="69" t="str">
        <f>IF(AND('Mapa final'!$Y$58="Media",'Mapa final'!$AA$58="Catastrófico"),CONCATENATE("R9C",'Mapa final'!$O$58),"")</f>
        <v/>
      </c>
      <c r="AI34" s="70" t="str">
        <f>IF(AND('Mapa final'!$Y$59="Media",'Mapa final'!$AA$59="Catastrófico"),CONCATENATE("R9C",'Mapa final'!$O$59),"")</f>
        <v/>
      </c>
      <c r="AJ34" s="70" t="str">
        <f>IF(AND('Mapa final'!$Y$60="Media",'Mapa final'!$AA$60="Catastrófico"),CONCATENATE("R9C",'Mapa final'!$O$60),"")</f>
        <v/>
      </c>
      <c r="AK34" s="70" t="str">
        <f>IF(AND('Mapa final'!$Y$61="Media",'Mapa final'!$AA$61="Catastrófico"),CONCATENATE("R9C",'Mapa final'!$O$61),"")</f>
        <v/>
      </c>
      <c r="AL34" s="70" t="str">
        <f>IF(AND('Mapa final'!$Y$62="Media",'Mapa final'!$AA$62="Catastrófico"),CONCATENATE("R9C",'Mapa final'!$O$62),"")</f>
        <v/>
      </c>
      <c r="AM34" s="71" t="str">
        <f>IF(AND('Mapa final'!$Y$63="Media",'Mapa final'!$AA$63="Catastrófico"),CONCATENATE("R9C",'Mapa final'!$O$63),"")</f>
        <v/>
      </c>
      <c r="AN34" s="97"/>
      <c r="AO34" s="364"/>
      <c r="AP34" s="365"/>
      <c r="AQ34" s="365"/>
      <c r="AR34" s="365"/>
      <c r="AS34" s="365"/>
      <c r="AT34" s="366"/>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row>
    <row r="35" spans="1:80" ht="15.75" customHeight="1" thickBot="1" x14ac:dyDescent="0.3">
      <c r="A35" s="97"/>
      <c r="B35" s="283"/>
      <c r="C35" s="283"/>
      <c r="D35" s="284"/>
      <c r="E35" s="327"/>
      <c r="F35" s="328"/>
      <c r="G35" s="328"/>
      <c r="H35" s="328"/>
      <c r="I35" s="329"/>
      <c r="J35" s="81" t="str">
        <f>IF(AND('Mapa final'!$Y$64="Media",'Mapa final'!$AA$64="Leve"),CONCATENATE("R10C",'Mapa final'!$O$64),"")</f>
        <v/>
      </c>
      <c r="K35" s="82" t="str">
        <f>IF(AND('Mapa final'!$Y$65="Media",'Mapa final'!$AA$65="Leve"),CONCATENATE("R10C",'Mapa final'!$O$65),"")</f>
        <v/>
      </c>
      <c r="L35" s="82" t="str">
        <f>IF(AND('Mapa final'!$Y$66="Media",'Mapa final'!$AA$66="Leve"),CONCATENATE("R10C",'Mapa final'!$O$66),"")</f>
        <v/>
      </c>
      <c r="M35" s="82" t="str">
        <f>IF(AND('Mapa final'!$Y$67="Media",'Mapa final'!$AA$67="Leve"),CONCATENATE("R10C",'Mapa final'!$O$67),"")</f>
        <v/>
      </c>
      <c r="N35" s="82" t="str">
        <f>IF(AND('Mapa final'!$Y$68="Media",'Mapa final'!$AA$68="Leve"),CONCATENATE("R10C",'Mapa final'!$O$68),"")</f>
        <v/>
      </c>
      <c r="O35" s="83" t="str">
        <f>IF(AND('Mapa final'!$Y$69="Media",'Mapa final'!$AA$69="Leve"),CONCATENATE("R10C",'Mapa final'!$O$69),"")</f>
        <v/>
      </c>
      <c r="P35" s="81" t="str">
        <f>IF(AND('Mapa final'!$Y$64="Media",'Mapa final'!$AA$64="Menor"),CONCATENATE("R10C",'Mapa final'!$O$64),"")</f>
        <v/>
      </c>
      <c r="Q35" s="82" t="str">
        <f>IF(AND('Mapa final'!$Y$65="Media",'Mapa final'!$AA$65="Menor"),CONCATENATE("R10C",'Mapa final'!$O$65),"")</f>
        <v/>
      </c>
      <c r="R35" s="82" t="str">
        <f>IF(AND('Mapa final'!$Y$66="Media",'Mapa final'!$AA$66="Menor"),CONCATENATE("R10C",'Mapa final'!$O$66),"")</f>
        <v/>
      </c>
      <c r="S35" s="82" t="str">
        <f>IF(AND('Mapa final'!$Y$67="Media",'Mapa final'!$AA$67="Menor"),CONCATENATE("R10C",'Mapa final'!$O$67),"")</f>
        <v/>
      </c>
      <c r="T35" s="82" t="str">
        <f>IF(AND('Mapa final'!$Y$68="Media",'Mapa final'!$AA$68="Menor"),CONCATENATE("R10C",'Mapa final'!$O$68),"")</f>
        <v/>
      </c>
      <c r="U35" s="83" t="str">
        <f>IF(AND('Mapa final'!$Y$69="Media",'Mapa final'!$AA$69="Menor"),CONCATENATE("R10C",'Mapa final'!$O$69),"")</f>
        <v/>
      </c>
      <c r="V35" s="81" t="str">
        <f>IF(AND('Mapa final'!$Y$64="Media",'Mapa final'!$AA$64="Moderado"),CONCATENATE("R10C",'Mapa final'!$O$64),"")</f>
        <v/>
      </c>
      <c r="W35" s="82" t="str">
        <f>IF(AND('Mapa final'!$Y$65="Media",'Mapa final'!$AA$65="Moderado"),CONCATENATE("R10C",'Mapa final'!$O$65),"")</f>
        <v/>
      </c>
      <c r="X35" s="82" t="str">
        <f>IF(AND('Mapa final'!$Y$66="Media",'Mapa final'!$AA$66="Moderado"),CONCATENATE("R10C",'Mapa final'!$O$66),"")</f>
        <v/>
      </c>
      <c r="Y35" s="82" t="str">
        <f>IF(AND('Mapa final'!$Y$67="Media",'Mapa final'!$AA$67="Moderado"),CONCATENATE("R10C",'Mapa final'!$O$67),"")</f>
        <v/>
      </c>
      <c r="Z35" s="82" t="str">
        <f>IF(AND('Mapa final'!$Y$68="Media",'Mapa final'!$AA$68="Moderado"),CONCATENATE("R10C",'Mapa final'!$O$68),"")</f>
        <v/>
      </c>
      <c r="AA35" s="83" t="str">
        <f>IF(AND('Mapa final'!$Y$69="Media",'Mapa final'!$AA$69="Moderado"),CONCATENATE("R10C",'Mapa final'!$O$69),"")</f>
        <v/>
      </c>
      <c r="AB35" s="72" t="str">
        <f>IF(AND('Mapa final'!$Y$64="Media",'Mapa final'!$AA$64="Mayor"),CONCATENATE("R10C",'Mapa final'!$O$64),"")</f>
        <v/>
      </c>
      <c r="AC35" s="73" t="str">
        <f>IF(AND('Mapa final'!$Y$65="Media",'Mapa final'!$AA$65="Mayor"),CONCATENATE("R10C",'Mapa final'!$O$65),"")</f>
        <v/>
      </c>
      <c r="AD35" s="73" t="str">
        <f>IF(AND('Mapa final'!$Y$66="Media",'Mapa final'!$AA$66="Mayor"),CONCATENATE("R10C",'Mapa final'!$O$66),"")</f>
        <v/>
      </c>
      <c r="AE35" s="73" t="str">
        <f>IF(AND('Mapa final'!$Y$67="Media",'Mapa final'!$AA$67="Mayor"),CONCATENATE("R10C",'Mapa final'!$O$67),"")</f>
        <v/>
      </c>
      <c r="AF35" s="73" t="str">
        <f>IF(AND('Mapa final'!$Y$68="Media",'Mapa final'!$AA$68="Mayor"),CONCATENATE("R10C",'Mapa final'!$O$68),"")</f>
        <v/>
      </c>
      <c r="AG35" s="74" t="str">
        <f>IF(AND('Mapa final'!$Y$69="Media",'Mapa final'!$AA$69="Mayor"),CONCATENATE("R10C",'Mapa final'!$O$69),"")</f>
        <v/>
      </c>
      <c r="AH35" s="75" t="str">
        <f>IF(AND('Mapa final'!$Y$64="Media",'Mapa final'!$AA$64="Catastrófico"),CONCATENATE("R10C",'Mapa final'!$O$64),"")</f>
        <v/>
      </c>
      <c r="AI35" s="76" t="str">
        <f>IF(AND('Mapa final'!$Y$65="Media",'Mapa final'!$AA$65="Catastrófico"),CONCATENATE("R10C",'Mapa final'!$O$65),"")</f>
        <v/>
      </c>
      <c r="AJ35" s="76" t="str">
        <f>IF(AND('Mapa final'!$Y$66="Media",'Mapa final'!$AA$66="Catastrófico"),CONCATENATE("R10C",'Mapa final'!$O$66),"")</f>
        <v/>
      </c>
      <c r="AK35" s="76" t="str">
        <f>IF(AND('Mapa final'!$Y$67="Media",'Mapa final'!$AA$67="Catastrófico"),CONCATENATE("R10C",'Mapa final'!$O$67),"")</f>
        <v/>
      </c>
      <c r="AL35" s="76" t="str">
        <f>IF(AND('Mapa final'!$Y$68="Media",'Mapa final'!$AA$68="Catastrófico"),CONCATENATE("R10C",'Mapa final'!$O$68),"")</f>
        <v/>
      </c>
      <c r="AM35" s="77" t="str">
        <f>IF(AND('Mapa final'!$Y$69="Media",'Mapa final'!$AA$69="Catastrófico"),CONCATENATE("R10C",'Mapa final'!$O$69),"")</f>
        <v/>
      </c>
      <c r="AN35" s="97"/>
      <c r="AO35" s="367"/>
      <c r="AP35" s="368"/>
      <c r="AQ35" s="368"/>
      <c r="AR35" s="368"/>
      <c r="AS35" s="368"/>
      <c r="AT35" s="369"/>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row>
    <row r="36" spans="1:80" ht="15" customHeight="1" x14ac:dyDescent="0.25">
      <c r="A36" s="97"/>
      <c r="B36" s="283"/>
      <c r="C36" s="283"/>
      <c r="D36" s="284"/>
      <c r="E36" s="321" t="s">
        <v>114</v>
      </c>
      <c r="F36" s="322"/>
      <c r="G36" s="322"/>
      <c r="H36" s="322"/>
      <c r="I36" s="322"/>
      <c r="J36" s="87" t="str">
        <f>IF(AND('Mapa final'!$Y$10="Baja",'Mapa final'!$AA$10="Leve"),CONCATENATE("R1C",'Mapa final'!$O$10),"")</f>
        <v/>
      </c>
      <c r="K36" s="88" t="str">
        <f>IF(AND('Mapa final'!$Y$11="Baja",'Mapa final'!$AA$11="Leve"),CONCATENATE("R1C",'Mapa final'!$O$11),"")</f>
        <v/>
      </c>
      <c r="L36" s="88" t="str">
        <f>IF(AND('Mapa final'!$Y$12="Baja",'Mapa final'!$AA$12="Leve"),CONCATENATE("R1C",'Mapa final'!$O$12),"")</f>
        <v/>
      </c>
      <c r="M36" s="88" t="str">
        <f>IF(AND('Mapa final'!$Y$13="Baja",'Mapa final'!$AA$13="Leve"),CONCATENATE("R1C",'Mapa final'!$O$13),"")</f>
        <v/>
      </c>
      <c r="N36" s="88" t="str">
        <f>IF(AND('Mapa final'!$Y$14="Baja",'Mapa final'!$AA$14="Leve"),CONCATENATE("R1C",'Mapa final'!$O$14),"")</f>
        <v/>
      </c>
      <c r="O36" s="89" t="str">
        <f>IF(AND('Mapa final'!$Y$15="Baja",'Mapa final'!$AA$15="Leve"),CONCATENATE("R1C",'Mapa final'!$O$15),"")</f>
        <v/>
      </c>
      <c r="P36" s="78" t="str">
        <f>IF(AND('Mapa final'!$Y$10="Baja",'Mapa final'!$AA$10="Menor"),CONCATENATE("R1C",'Mapa final'!$O$10),"")</f>
        <v/>
      </c>
      <c r="Q36" s="79" t="str">
        <f>IF(AND('Mapa final'!$Y$11="Baja",'Mapa final'!$AA$11="Menor"),CONCATENATE("R1C",'Mapa final'!$O$11),"")</f>
        <v/>
      </c>
      <c r="R36" s="79" t="str">
        <f>IF(AND('Mapa final'!$Y$12="Baja",'Mapa final'!$AA$12="Menor"),CONCATENATE("R1C",'Mapa final'!$O$12),"")</f>
        <v/>
      </c>
      <c r="S36" s="79" t="str">
        <f>IF(AND('Mapa final'!$Y$13="Baja",'Mapa final'!$AA$13="Menor"),CONCATENATE("R1C",'Mapa final'!$O$13),"")</f>
        <v/>
      </c>
      <c r="T36" s="79" t="str">
        <f>IF(AND('Mapa final'!$Y$14="Baja",'Mapa final'!$AA$14="Menor"),CONCATENATE("R1C",'Mapa final'!$O$14),"")</f>
        <v/>
      </c>
      <c r="U36" s="80" t="str">
        <f>IF(AND('Mapa final'!$Y$15="Baja",'Mapa final'!$AA$15="Menor"),CONCATENATE("R1C",'Mapa final'!$O$15),"")</f>
        <v/>
      </c>
      <c r="V36" s="78" t="str">
        <f>IF(AND('Mapa final'!$Y$10="Baja",'Mapa final'!$AA$10="Moderado"),CONCATENATE("R1C",'Mapa final'!$O$10),"")</f>
        <v/>
      </c>
      <c r="W36" s="79" t="str">
        <f>IF(AND('Mapa final'!$Y$11="Baja",'Mapa final'!$AA$11="Moderado"),CONCATENATE("R1C",'Mapa final'!$O$11),"")</f>
        <v/>
      </c>
      <c r="X36" s="79" t="str">
        <f>IF(AND('Mapa final'!$Y$12="Baja",'Mapa final'!$AA$12="Moderado"),CONCATENATE("R1C",'Mapa final'!$O$12),"")</f>
        <v/>
      </c>
      <c r="Y36" s="79" t="str">
        <f>IF(AND('Mapa final'!$Y$13="Baja",'Mapa final'!$AA$13="Moderado"),CONCATENATE("R1C",'Mapa final'!$O$13),"")</f>
        <v/>
      </c>
      <c r="Z36" s="79" t="str">
        <f>IF(AND('Mapa final'!$Y$14="Baja",'Mapa final'!$AA$14="Moderado"),CONCATENATE("R1C",'Mapa final'!$O$14),"")</f>
        <v/>
      </c>
      <c r="AA36" s="80" t="str">
        <f>IF(AND('Mapa final'!$Y$15="Baja",'Mapa final'!$AA$15="Moderado"),CONCATENATE("R1C",'Mapa final'!$O$15),"")</f>
        <v/>
      </c>
      <c r="AB36" s="60" t="str">
        <f>IF(AND('Mapa final'!$Y$10="Baja",'Mapa final'!$AA$10="Mayor"),CONCATENATE("R1C",'Mapa final'!$O$10),"")</f>
        <v/>
      </c>
      <c r="AC36" s="61" t="str">
        <f>IF(AND('Mapa final'!$Y$11="Baja",'Mapa final'!$AA$11="Mayor"),CONCATENATE("R1C",'Mapa final'!$O$11),"")</f>
        <v/>
      </c>
      <c r="AD36" s="61" t="str">
        <f>IF(AND('Mapa final'!$Y$12="Baja",'Mapa final'!$AA$12="Mayor"),CONCATENATE("R1C",'Mapa final'!$O$12),"")</f>
        <v/>
      </c>
      <c r="AE36" s="61" t="str">
        <f>IF(AND('Mapa final'!$Y$13="Baja",'Mapa final'!$AA$13="Mayor"),CONCATENATE("R1C",'Mapa final'!$O$13),"")</f>
        <v/>
      </c>
      <c r="AF36" s="61" t="str">
        <f>IF(AND('Mapa final'!$Y$14="Baja",'Mapa final'!$AA$14="Mayor"),CONCATENATE("R1C",'Mapa final'!$O$14),"")</f>
        <v/>
      </c>
      <c r="AG36" s="62" t="str">
        <f>IF(AND('Mapa final'!$Y$15="Baja",'Mapa final'!$AA$15="Mayor"),CONCATENATE("R1C",'Mapa final'!$O$15),"")</f>
        <v/>
      </c>
      <c r="AH36" s="63" t="str">
        <f>IF(AND('Mapa final'!$Y$10="Baja",'Mapa final'!$AA$10="Catastrófico"),CONCATENATE("R1C",'Mapa final'!$O$10),"")</f>
        <v/>
      </c>
      <c r="AI36" s="64" t="str">
        <f>IF(AND('Mapa final'!$Y$11="Baja",'Mapa final'!$AA$11="Catastrófico"),CONCATENATE("R1C",'Mapa final'!$O$11),"")</f>
        <v/>
      </c>
      <c r="AJ36" s="64" t="str">
        <f>IF(AND('Mapa final'!$Y$12="Baja",'Mapa final'!$AA$12="Catastrófico"),CONCATENATE("R1C",'Mapa final'!$O$12),"")</f>
        <v/>
      </c>
      <c r="AK36" s="64" t="str">
        <f>IF(AND('Mapa final'!$Y$13="Baja",'Mapa final'!$AA$13="Catastrófico"),CONCATENATE("R1C",'Mapa final'!$O$13),"")</f>
        <v/>
      </c>
      <c r="AL36" s="64" t="str">
        <f>IF(AND('Mapa final'!$Y$14="Baja",'Mapa final'!$AA$14="Catastrófico"),CONCATENATE("R1C",'Mapa final'!$O$14),"")</f>
        <v/>
      </c>
      <c r="AM36" s="65" t="str">
        <f>IF(AND('Mapa final'!$Y$15="Baja",'Mapa final'!$AA$15="Catastrófico"),CONCATENATE("R1C",'Mapa final'!$O$15),"")</f>
        <v/>
      </c>
      <c r="AN36" s="97"/>
      <c r="AO36" s="352" t="s">
        <v>82</v>
      </c>
      <c r="AP36" s="353"/>
      <c r="AQ36" s="353"/>
      <c r="AR36" s="353"/>
      <c r="AS36" s="353"/>
      <c r="AT36" s="354"/>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row>
    <row r="37" spans="1:80" ht="15" customHeight="1" x14ac:dyDescent="0.25">
      <c r="A37" s="97"/>
      <c r="B37" s="283"/>
      <c r="C37" s="283"/>
      <c r="D37" s="284"/>
      <c r="E37" s="340"/>
      <c r="F37" s="325"/>
      <c r="G37" s="325"/>
      <c r="H37" s="325"/>
      <c r="I37" s="325"/>
      <c r="J37" s="90" t="str">
        <f>IF(AND('Mapa final'!$Y$16="Baja",'Mapa final'!$AA$16="Leve"),CONCATENATE("R2C",'Mapa final'!$O$16),"")</f>
        <v/>
      </c>
      <c r="K37" s="91" t="str">
        <f>IF(AND('Mapa final'!$Y$17="Baja",'Mapa final'!$AA$17="Leve"),CONCATENATE("R2C",'Mapa final'!$O$17),"")</f>
        <v/>
      </c>
      <c r="L37" s="91" t="str">
        <f>IF(AND('Mapa final'!$Y$18="Baja",'Mapa final'!$AA$18="Leve"),CONCATENATE("R2C",'Mapa final'!$O$18),"")</f>
        <v/>
      </c>
      <c r="M37" s="91" t="str">
        <f>IF(AND('Mapa final'!$Y$19="Baja",'Mapa final'!$AA$19="Leve"),CONCATENATE("R2C",'Mapa final'!$O$19),"")</f>
        <v/>
      </c>
      <c r="N37" s="91" t="str">
        <f>IF(AND('Mapa final'!$Y$20="Baja",'Mapa final'!$AA$20="Leve"),CONCATENATE("R2C",'Mapa final'!$O$20),"")</f>
        <v/>
      </c>
      <c r="O37" s="92" t="str">
        <f>IF(AND('Mapa final'!$Y$21="Baja",'Mapa final'!$AA$21="Leve"),CONCATENATE("R2C",'Mapa final'!$O$21),"")</f>
        <v/>
      </c>
      <c r="P37" s="81" t="str">
        <f>IF(AND('Mapa final'!$Y$16="Baja",'Mapa final'!$AA$16="Menor"),CONCATENATE("R2C",'Mapa final'!$O$16),"")</f>
        <v/>
      </c>
      <c r="Q37" s="82" t="str">
        <f>IF(AND('Mapa final'!$Y$17="Baja",'Mapa final'!$AA$17="Menor"),CONCATENATE("R2C",'Mapa final'!$O$17),"")</f>
        <v/>
      </c>
      <c r="R37" s="82" t="str">
        <f>IF(AND('Mapa final'!$Y$18="Baja",'Mapa final'!$AA$18="Menor"),CONCATENATE("R2C",'Mapa final'!$O$18),"")</f>
        <v/>
      </c>
      <c r="S37" s="82" t="str">
        <f>IF(AND('Mapa final'!$Y$19="Baja",'Mapa final'!$AA$19="Menor"),CONCATENATE("R2C",'Mapa final'!$O$19),"")</f>
        <v/>
      </c>
      <c r="T37" s="82" t="str">
        <f>IF(AND('Mapa final'!$Y$20="Baja",'Mapa final'!$AA$20="Menor"),CONCATENATE("R2C",'Mapa final'!$O$20),"")</f>
        <v/>
      </c>
      <c r="U37" s="83" t="str">
        <f>IF(AND('Mapa final'!$Y$21="Baja",'Mapa final'!$AA$21="Menor"),CONCATENATE("R2C",'Mapa final'!$O$21),"")</f>
        <v/>
      </c>
      <c r="V37" s="81" t="str">
        <f>IF(AND('Mapa final'!$Y$16="Baja",'Mapa final'!$AA$16="Moderado"),CONCATENATE("R2C",'Mapa final'!$O$16),"")</f>
        <v>R2C1</v>
      </c>
      <c r="W37" s="82" t="str">
        <f>IF(AND('Mapa final'!$Y$17="Baja",'Mapa final'!$AA$17="Moderado"),CONCATENATE("R2C",'Mapa final'!$O$17),"")</f>
        <v>R2C2</v>
      </c>
      <c r="X37" s="82" t="str">
        <f>IF(AND('Mapa final'!$Y$18="Baja",'Mapa final'!$AA$18="Moderado"),CONCATENATE("R2C",'Mapa final'!$O$18),"")</f>
        <v/>
      </c>
      <c r="Y37" s="82" t="str">
        <f>IF(AND('Mapa final'!$Y$19="Baja",'Mapa final'!$AA$19="Moderado"),CONCATENATE("R2C",'Mapa final'!$O$19),"")</f>
        <v/>
      </c>
      <c r="Z37" s="82" t="str">
        <f>IF(AND('Mapa final'!$Y$20="Baja",'Mapa final'!$AA$20="Moderado"),CONCATENATE("R2C",'Mapa final'!$O$20),"")</f>
        <v/>
      </c>
      <c r="AA37" s="83" t="str">
        <f>IF(AND('Mapa final'!$Y$21="Baja",'Mapa final'!$AA$21="Moderado"),CONCATENATE("R2C",'Mapa final'!$O$21),"")</f>
        <v/>
      </c>
      <c r="AB37" s="66" t="str">
        <f>IF(AND('Mapa final'!$Y$16="Baja",'Mapa final'!$AA$16="Mayor"),CONCATENATE("R2C",'Mapa final'!$O$16),"")</f>
        <v/>
      </c>
      <c r="AC37" s="67" t="str">
        <f>IF(AND('Mapa final'!$Y$17="Baja",'Mapa final'!$AA$17="Mayor"),CONCATENATE("R2C",'Mapa final'!$O$17),"")</f>
        <v/>
      </c>
      <c r="AD37" s="67" t="str">
        <f>IF(AND('Mapa final'!$Y$18="Baja",'Mapa final'!$AA$18="Mayor"),CONCATENATE("R2C",'Mapa final'!$O$18),"")</f>
        <v/>
      </c>
      <c r="AE37" s="67" t="str">
        <f>IF(AND('Mapa final'!$Y$19="Baja",'Mapa final'!$AA$19="Mayor"),CONCATENATE("R2C",'Mapa final'!$O$19),"")</f>
        <v/>
      </c>
      <c r="AF37" s="67" t="str">
        <f>IF(AND('Mapa final'!$Y$20="Baja",'Mapa final'!$AA$20="Mayor"),CONCATENATE("R2C",'Mapa final'!$O$20),"")</f>
        <v/>
      </c>
      <c r="AG37" s="68" t="str">
        <f>IF(AND('Mapa final'!$Y$21="Baja",'Mapa final'!$AA$21="Mayor"),CONCATENATE("R2C",'Mapa final'!$O$21),"")</f>
        <v/>
      </c>
      <c r="AH37" s="69" t="str">
        <f>IF(AND('Mapa final'!$Y$16="Baja",'Mapa final'!$AA$16="Catastrófico"),CONCATENATE("R2C",'Mapa final'!$O$16),"")</f>
        <v/>
      </c>
      <c r="AI37" s="70" t="str">
        <f>IF(AND('Mapa final'!$Y$17="Baja",'Mapa final'!$AA$17="Catastrófico"),CONCATENATE("R2C",'Mapa final'!$O$17),"")</f>
        <v/>
      </c>
      <c r="AJ37" s="70" t="str">
        <f>IF(AND('Mapa final'!$Y$18="Baja",'Mapa final'!$AA$18="Catastrófico"),CONCATENATE("R2C",'Mapa final'!$O$18),"")</f>
        <v/>
      </c>
      <c r="AK37" s="70" t="str">
        <f>IF(AND('Mapa final'!$Y$19="Baja",'Mapa final'!$AA$19="Catastrófico"),CONCATENATE("R2C",'Mapa final'!$O$19),"")</f>
        <v/>
      </c>
      <c r="AL37" s="70" t="str">
        <f>IF(AND('Mapa final'!$Y$20="Baja",'Mapa final'!$AA$20="Catastrófico"),CONCATENATE("R2C",'Mapa final'!$O$20),"")</f>
        <v/>
      </c>
      <c r="AM37" s="71" t="str">
        <f>IF(AND('Mapa final'!$Y$21="Baja",'Mapa final'!$AA$21="Catastrófico"),CONCATENATE("R2C",'Mapa final'!$O$21),"")</f>
        <v/>
      </c>
      <c r="AN37" s="97"/>
      <c r="AO37" s="355"/>
      <c r="AP37" s="356"/>
      <c r="AQ37" s="356"/>
      <c r="AR37" s="356"/>
      <c r="AS37" s="356"/>
      <c r="AT37" s="35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row>
    <row r="38" spans="1:80" ht="15" customHeight="1" x14ac:dyDescent="0.25">
      <c r="A38" s="97"/>
      <c r="B38" s="283"/>
      <c r="C38" s="283"/>
      <c r="D38" s="284"/>
      <c r="E38" s="324"/>
      <c r="F38" s="325"/>
      <c r="G38" s="325"/>
      <c r="H38" s="325"/>
      <c r="I38" s="325"/>
      <c r="J38" s="90" t="str">
        <f>IF(AND('Mapa final'!$Y$22="Baja",'Mapa final'!$AA$22="Leve"),CONCATENATE("R3C",'Mapa final'!$O$22),"")</f>
        <v/>
      </c>
      <c r="K38" s="91" t="str">
        <f>IF(AND('Mapa final'!$Y$23="Baja",'Mapa final'!$AA$23="Leve"),CONCATENATE("R3C",'Mapa final'!$O$23),"")</f>
        <v/>
      </c>
      <c r="L38" s="91" t="str">
        <f>IF(AND('Mapa final'!$Y$24="Baja",'Mapa final'!$AA$24="Leve"),CONCATENATE("R3C",'Mapa final'!$O$24),"")</f>
        <v/>
      </c>
      <c r="M38" s="91" t="str">
        <f>IF(AND('Mapa final'!$Y$25="Baja",'Mapa final'!$AA$25="Leve"),CONCATENATE("R3C",'Mapa final'!$O$25),"")</f>
        <v/>
      </c>
      <c r="N38" s="91" t="str">
        <f>IF(AND('Mapa final'!$Y$26="Baja",'Mapa final'!$AA$26="Leve"),CONCATENATE("R3C",'Mapa final'!$O$26),"")</f>
        <v/>
      </c>
      <c r="O38" s="92" t="str">
        <f>IF(AND('Mapa final'!$Y$27="Baja",'Mapa final'!$AA$27="Leve"),CONCATENATE("R3C",'Mapa final'!$O$27),"")</f>
        <v/>
      </c>
      <c r="P38" s="81" t="str">
        <f>IF(AND('Mapa final'!$Y$22="Baja",'Mapa final'!$AA$22="Menor"),CONCATENATE("R3C",'Mapa final'!$O$22),"")</f>
        <v/>
      </c>
      <c r="Q38" s="82" t="str">
        <f>IF(AND('Mapa final'!$Y$23="Baja",'Mapa final'!$AA$23="Menor"),CONCATENATE("R3C",'Mapa final'!$O$23),"")</f>
        <v/>
      </c>
      <c r="R38" s="82" t="str">
        <f>IF(AND('Mapa final'!$Y$24="Baja",'Mapa final'!$AA$24="Menor"),CONCATENATE("R3C",'Mapa final'!$O$24),"")</f>
        <v/>
      </c>
      <c r="S38" s="82" t="str">
        <f>IF(AND('Mapa final'!$Y$25="Baja",'Mapa final'!$AA$25="Menor"),CONCATENATE("R3C",'Mapa final'!$O$25),"")</f>
        <v/>
      </c>
      <c r="T38" s="82" t="str">
        <f>IF(AND('Mapa final'!$Y$26="Baja",'Mapa final'!$AA$26="Menor"),CONCATENATE("R3C",'Mapa final'!$O$26),"")</f>
        <v/>
      </c>
      <c r="U38" s="83" t="str">
        <f>IF(AND('Mapa final'!$Y$27="Baja",'Mapa final'!$AA$27="Menor"),CONCATENATE("R3C",'Mapa final'!$O$27),"")</f>
        <v/>
      </c>
      <c r="V38" s="81" t="str">
        <f>IF(AND('Mapa final'!$Y$22="Baja",'Mapa final'!$AA$22="Moderado"),CONCATENATE("R3C",'Mapa final'!$O$22),"")</f>
        <v/>
      </c>
      <c r="W38" s="82" t="str">
        <f>IF(AND('Mapa final'!$Y$23="Baja",'Mapa final'!$AA$23="Moderado"),CONCATENATE("R3C",'Mapa final'!$O$23),"")</f>
        <v/>
      </c>
      <c r="X38" s="82" t="str">
        <f>IF(AND('Mapa final'!$Y$24="Baja",'Mapa final'!$AA$24="Moderado"),CONCATENATE("R3C",'Mapa final'!$O$24),"")</f>
        <v/>
      </c>
      <c r="Y38" s="82" t="str">
        <f>IF(AND('Mapa final'!$Y$25="Baja",'Mapa final'!$AA$25="Moderado"),CONCATENATE("R3C",'Mapa final'!$O$25),"")</f>
        <v/>
      </c>
      <c r="Z38" s="82" t="str">
        <f>IF(AND('Mapa final'!$Y$26="Baja",'Mapa final'!$AA$26="Moderado"),CONCATENATE("R3C",'Mapa final'!$O$26),"")</f>
        <v/>
      </c>
      <c r="AA38" s="83" t="str">
        <f>IF(AND('Mapa final'!$Y$27="Baja",'Mapa final'!$AA$27="Moderado"),CONCATENATE("R3C",'Mapa final'!$O$27),"")</f>
        <v/>
      </c>
      <c r="AB38" s="66" t="str">
        <f>IF(AND('Mapa final'!$Y$22="Baja",'Mapa final'!$AA$22="Mayor"),CONCATENATE("R3C",'Mapa final'!$O$22),"")</f>
        <v/>
      </c>
      <c r="AC38" s="67" t="str">
        <f>IF(AND('Mapa final'!$Y$23="Baja",'Mapa final'!$AA$23="Mayor"),CONCATENATE("R3C",'Mapa final'!$O$23),"")</f>
        <v/>
      </c>
      <c r="AD38" s="67" t="str">
        <f>IF(AND('Mapa final'!$Y$24="Baja",'Mapa final'!$AA$24="Mayor"),CONCATENATE("R3C",'Mapa final'!$O$24),"")</f>
        <v/>
      </c>
      <c r="AE38" s="67" t="str">
        <f>IF(AND('Mapa final'!$Y$25="Baja",'Mapa final'!$AA$25="Mayor"),CONCATENATE("R3C",'Mapa final'!$O$25),"")</f>
        <v/>
      </c>
      <c r="AF38" s="67" t="str">
        <f>IF(AND('Mapa final'!$Y$26="Baja",'Mapa final'!$AA$26="Mayor"),CONCATENATE("R3C",'Mapa final'!$O$26),"")</f>
        <v/>
      </c>
      <c r="AG38" s="68" t="str">
        <f>IF(AND('Mapa final'!$Y$27="Baja",'Mapa final'!$AA$27="Mayor"),CONCATENATE("R3C",'Mapa final'!$O$27),"")</f>
        <v/>
      </c>
      <c r="AH38" s="69" t="str">
        <f>IF(AND('Mapa final'!$Y$22="Baja",'Mapa final'!$AA$22="Catastrófico"),CONCATENATE("R3C",'Mapa final'!$O$22),"")</f>
        <v/>
      </c>
      <c r="AI38" s="70" t="str">
        <f>IF(AND('Mapa final'!$Y$23="Baja",'Mapa final'!$AA$23="Catastrófico"),CONCATENATE("R3C",'Mapa final'!$O$23),"")</f>
        <v/>
      </c>
      <c r="AJ38" s="70" t="str">
        <f>IF(AND('Mapa final'!$Y$24="Baja",'Mapa final'!$AA$24="Catastrófico"),CONCATENATE("R3C",'Mapa final'!$O$24),"")</f>
        <v/>
      </c>
      <c r="AK38" s="70" t="str">
        <f>IF(AND('Mapa final'!$Y$25="Baja",'Mapa final'!$AA$25="Catastrófico"),CONCATENATE("R3C",'Mapa final'!$O$25),"")</f>
        <v/>
      </c>
      <c r="AL38" s="70" t="str">
        <f>IF(AND('Mapa final'!$Y$26="Baja",'Mapa final'!$AA$26="Catastrófico"),CONCATENATE("R3C",'Mapa final'!$O$26),"")</f>
        <v/>
      </c>
      <c r="AM38" s="71" t="str">
        <f>IF(AND('Mapa final'!$Y$27="Baja",'Mapa final'!$AA$27="Catastrófico"),CONCATENATE("R3C",'Mapa final'!$O$27),"")</f>
        <v/>
      </c>
      <c r="AN38" s="97"/>
      <c r="AO38" s="355"/>
      <c r="AP38" s="356"/>
      <c r="AQ38" s="356"/>
      <c r="AR38" s="356"/>
      <c r="AS38" s="356"/>
      <c r="AT38" s="35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row>
    <row r="39" spans="1:80" ht="15" customHeight="1" x14ac:dyDescent="0.25">
      <c r="A39" s="97"/>
      <c r="B39" s="283"/>
      <c r="C39" s="283"/>
      <c r="D39" s="284"/>
      <c r="E39" s="324"/>
      <c r="F39" s="325"/>
      <c r="G39" s="325"/>
      <c r="H39" s="325"/>
      <c r="I39" s="325"/>
      <c r="J39" s="90" t="str">
        <f>IF(AND('Mapa final'!$Y$28="Baja",'Mapa final'!$AA$28="Leve"),CONCATENATE("R4C",'Mapa final'!$O$28),"")</f>
        <v/>
      </c>
      <c r="K39" s="91" t="str">
        <f>IF(AND('Mapa final'!$Y$29="Baja",'Mapa final'!$AA$29="Leve"),CONCATENATE("R4C",'Mapa final'!$O$29),"")</f>
        <v/>
      </c>
      <c r="L39" s="91" t="str">
        <f>IF(AND('Mapa final'!$Y$30="Baja",'Mapa final'!$AA$30="Leve"),CONCATENATE("R4C",'Mapa final'!$O$30),"")</f>
        <v/>
      </c>
      <c r="M39" s="91" t="str">
        <f>IF(AND('Mapa final'!$Y$31="Baja",'Mapa final'!$AA$31="Leve"),CONCATENATE("R4C",'Mapa final'!$O$31),"")</f>
        <v/>
      </c>
      <c r="N39" s="91" t="str">
        <f>IF(AND('Mapa final'!$Y$32="Baja",'Mapa final'!$AA$32="Leve"),CONCATENATE("R4C",'Mapa final'!$O$32),"")</f>
        <v/>
      </c>
      <c r="O39" s="92" t="str">
        <f>IF(AND('Mapa final'!$Y$33="Baja",'Mapa final'!$AA$33="Leve"),CONCATENATE("R4C",'Mapa final'!$O$33),"")</f>
        <v/>
      </c>
      <c r="P39" s="81" t="str">
        <f>IF(AND('Mapa final'!$Y$28="Baja",'Mapa final'!$AA$28="Menor"),CONCATENATE("R4C",'Mapa final'!$O$28),"")</f>
        <v/>
      </c>
      <c r="Q39" s="82" t="str">
        <f>IF(AND('Mapa final'!$Y$29="Baja",'Mapa final'!$AA$29="Menor"),CONCATENATE("R4C",'Mapa final'!$O$29),"")</f>
        <v/>
      </c>
      <c r="R39" s="82" t="str">
        <f>IF(AND('Mapa final'!$Y$30="Baja",'Mapa final'!$AA$30="Menor"),CONCATENATE("R4C",'Mapa final'!$O$30),"")</f>
        <v/>
      </c>
      <c r="S39" s="82" t="str">
        <f>IF(AND('Mapa final'!$Y$31="Baja",'Mapa final'!$AA$31="Menor"),CONCATENATE("R4C",'Mapa final'!$O$31),"")</f>
        <v/>
      </c>
      <c r="T39" s="82" t="str">
        <f>IF(AND('Mapa final'!$Y$32="Baja",'Mapa final'!$AA$32="Menor"),CONCATENATE("R4C",'Mapa final'!$O$32),"")</f>
        <v/>
      </c>
      <c r="U39" s="83" t="str">
        <f>IF(AND('Mapa final'!$Y$33="Baja",'Mapa final'!$AA$33="Menor"),CONCATENATE("R4C",'Mapa final'!$O$33),"")</f>
        <v/>
      </c>
      <c r="V39" s="81" t="str">
        <f>IF(AND('Mapa final'!$Y$28="Baja",'Mapa final'!$AA$28="Moderado"),CONCATENATE("R4C",'Mapa final'!$O$28),"")</f>
        <v/>
      </c>
      <c r="W39" s="82" t="str">
        <f>IF(AND('Mapa final'!$Y$29="Baja",'Mapa final'!$AA$29="Moderado"),CONCATENATE("R4C",'Mapa final'!$O$29),"")</f>
        <v/>
      </c>
      <c r="X39" s="82" t="str">
        <f>IF(AND('Mapa final'!$Y$30="Baja",'Mapa final'!$AA$30="Moderado"),CONCATENATE("R4C",'Mapa final'!$O$30),"")</f>
        <v/>
      </c>
      <c r="Y39" s="82" t="str">
        <f>IF(AND('Mapa final'!$Y$31="Baja",'Mapa final'!$AA$31="Moderado"),CONCATENATE("R4C",'Mapa final'!$O$31),"")</f>
        <v/>
      </c>
      <c r="Z39" s="82" t="str">
        <f>IF(AND('Mapa final'!$Y$32="Baja",'Mapa final'!$AA$32="Moderado"),CONCATENATE("R4C",'Mapa final'!$O$32),"")</f>
        <v/>
      </c>
      <c r="AA39" s="83" t="str">
        <f>IF(AND('Mapa final'!$Y$33="Baja",'Mapa final'!$AA$33="Moderado"),CONCATENATE("R4C",'Mapa final'!$O$33),"")</f>
        <v/>
      </c>
      <c r="AB39" s="66" t="str">
        <f>IF(AND('Mapa final'!$Y$28="Baja",'Mapa final'!$AA$28="Mayor"),CONCATENATE("R4C",'Mapa final'!$O$28),"")</f>
        <v/>
      </c>
      <c r="AC39" s="67" t="str">
        <f>IF(AND('Mapa final'!$Y$29="Baja",'Mapa final'!$AA$29="Mayor"),CONCATENATE("R4C",'Mapa final'!$O$29),"")</f>
        <v/>
      </c>
      <c r="AD39" s="67" t="str">
        <f>IF(AND('Mapa final'!$Y$30="Baja",'Mapa final'!$AA$30="Mayor"),CONCATENATE("R4C",'Mapa final'!$O$30),"")</f>
        <v/>
      </c>
      <c r="AE39" s="67" t="str">
        <f>IF(AND('Mapa final'!$Y$31="Baja",'Mapa final'!$AA$31="Mayor"),CONCATENATE("R4C",'Mapa final'!$O$31),"")</f>
        <v/>
      </c>
      <c r="AF39" s="67" t="str">
        <f>IF(AND('Mapa final'!$Y$32="Baja",'Mapa final'!$AA$32="Mayor"),CONCATENATE("R4C",'Mapa final'!$O$32),"")</f>
        <v/>
      </c>
      <c r="AG39" s="68" t="str">
        <f>IF(AND('Mapa final'!$Y$33="Baja",'Mapa final'!$AA$33="Mayor"),CONCATENATE("R4C",'Mapa final'!$O$33),"")</f>
        <v/>
      </c>
      <c r="AH39" s="69" t="str">
        <f>IF(AND('Mapa final'!$Y$28="Baja",'Mapa final'!$AA$28="Catastrófico"),CONCATENATE("R4C",'Mapa final'!$O$28),"")</f>
        <v/>
      </c>
      <c r="AI39" s="70" t="str">
        <f>IF(AND('Mapa final'!$Y$29="Baja",'Mapa final'!$AA$29="Catastrófico"),CONCATENATE("R4C",'Mapa final'!$O$29),"")</f>
        <v/>
      </c>
      <c r="AJ39" s="70" t="str">
        <f>IF(AND('Mapa final'!$Y$30="Baja",'Mapa final'!$AA$30="Catastrófico"),CONCATENATE("R4C",'Mapa final'!$O$30),"")</f>
        <v/>
      </c>
      <c r="AK39" s="70" t="str">
        <f>IF(AND('Mapa final'!$Y$31="Baja",'Mapa final'!$AA$31="Catastrófico"),CONCATENATE("R4C",'Mapa final'!$O$31),"")</f>
        <v/>
      </c>
      <c r="AL39" s="70" t="str">
        <f>IF(AND('Mapa final'!$Y$32="Baja",'Mapa final'!$AA$32="Catastrófico"),CONCATENATE("R4C",'Mapa final'!$O$32),"")</f>
        <v/>
      </c>
      <c r="AM39" s="71" t="str">
        <f>IF(AND('Mapa final'!$Y$33="Baja",'Mapa final'!$AA$33="Catastrófico"),CONCATENATE("R4C",'Mapa final'!$O$33),"")</f>
        <v/>
      </c>
      <c r="AN39" s="97"/>
      <c r="AO39" s="355"/>
      <c r="AP39" s="356"/>
      <c r="AQ39" s="356"/>
      <c r="AR39" s="356"/>
      <c r="AS39" s="356"/>
      <c r="AT39" s="35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row>
    <row r="40" spans="1:80" ht="15" customHeight="1" x14ac:dyDescent="0.25">
      <c r="A40" s="97"/>
      <c r="B40" s="283"/>
      <c r="C40" s="283"/>
      <c r="D40" s="284"/>
      <c r="E40" s="324"/>
      <c r="F40" s="325"/>
      <c r="G40" s="325"/>
      <c r="H40" s="325"/>
      <c r="I40" s="325"/>
      <c r="J40" s="90" t="str">
        <f>IF(AND('Mapa final'!$Y$34="Baja",'Mapa final'!$AA$34="Leve"),CONCATENATE("R5C",'Mapa final'!$O$34),"")</f>
        <v/>
      </c>
      <c r="K40" s="91" t="str">
        <f>IF(AND('Mapa final'!$Y$35="Baja",'Mapa final'!$AA$35="Leve"),CONCATENATE("R5C",'Mapa final'!$O$35),"")</f>
        <v/>
      </c>
      <c r="L40" s="91" t="str">
        <f>IF(AND('Mapa final'!$Y$36="Baja",'Mapa final'!$AA$36="Leve"),CONCATENATE("R5C",'Mapa final'!$O$36),"")</f>
        <v/>
      </c>
      <c r="M40" s="91" t="str">
        <f>IF(AND('Mapa final'!$Y$37="Baja",'Mapa final'!$AA$37="Leve"),CONCATENATE("R5C",'Mapa final'!$O$37),"")</f>
        <v/>
      </c>
      <c r="N40" s="91" t="str">
        <f>IF(AND('Mapa final'!$Y$38="Baja",'Mapa final'!$AA$38="Leve"),CONCATENATE("R5C",'Mapa final'!$O$38),"")</f>
        <v/>
      </c>
      <c r="O40" s="92" t="str">
        <f>IF(AND('Mapa final'!$Y$39="Baja",'Mapa final'!$AA$39="Leve"),CONCATENATE("R5C",'Mapa final'!$O$39),"")</f>
        <v/>
      </c>
      <c r="P40" s="81" t="str">
        <f>IF(AND('Mapa final'!$Y$34="Baja",'Mapa final'!$AA$34="Menor"),CONCATENATE("R5C",'Mapa final'!$O$34),"")</f>
        <v/>
      </c>
      <c r="Q40" s="82" t="str">
        <f>IF(AND('Mapa final'!$Y$35="Baja",'Mapa final'!$AA$35="Menor"),CONCATENATE("R5C",'Mapa final'!$O$35),"")</f>
        <v/>
      </c>
      <c r="R40" s="82" t="str">
        <f>IF(AND('Mapa final'!$Y$36="Baja",'Mapa final'!$AA$36="Menor"),CONCATENATE("R5C",'Mapa final'!$O$36),"")</f>
        <v/>
      </c>
      <c r="S40" s="82" t="str">
        <f>IF(AND('Mapa final'!$Y$37="Baja",'Mapa final'!$AA$37="Menor"),CONCATENATE("R5C",'Mapa final'!$O$37),"")</f>
        <v/>
      </c>
      <c r="T40" s="82" t="str">
        <f>IF(AND('Mapa final'!$Y$38="Baja",'Mapa final'!$AA$38="Menor"),CONCATENATE("R5C",'Mapa final'!$O$38),"")</f>
        <v/>
      </c>
      <c r="U40" s="83" t="str">
        <f>IF(AND('Mapa final'!$Y$39="Baja",'Mapa final'!$AA$39="Menor"),CONCATENATE("R5C",'Mapa final'!$O$39),"")</f>
        <v/>
      </c>
      <c r="V40" s="81" t="str">
        <f>IF(AND('Mapa final'!$Y$34="Baja",'Mapa final'!$AA$34="Moderado"),CONCATENATE("R5C",'Mapa final'!$O$34),"")</f>
        <v>R5C1</v>
      </c>
      <c r="W40" s="82" t="str">
        <f>IF(AND('Mapa final'!$Y$35="Baja",'Mapa final'!$AA$35="Moderado"),CONCATENATE("R5C",'Mapa final'!$O$35),"")</f>
        <v>R5C2</v>
      </c>
      <c r="X40" s="82" t="str">
        <f>IF(AND('Mapa final'!$Y$36="Baja",'Mapa final'!$AA$36="Moderado"),CONCATENATE("R5C",'Mapa final'!$O$36),"")</f>
        <v/>
      </c>
      <c r="Y40" s="82" t="str">
        <f>IF(AND('Mapa final'!$Y$37="Baja",'Mapa final'!$AA$37="Moderado"),CONCATENATE("R5C",'Mapa final'!$O$37),"")</f>
        <v/>
      </c>
      <c r="Z40" s="82" t="str">
        <f>IF(AND('Mapa final'!$Y$38="Baja",'Mapa final'!$AA$38="Moderado"),CONCATENATE("R5C",'Mapa final'!$O$38),"")</f>
        <v/>
      </c>
      <c r="AA40" s="83" t="str">
        <f>IF(AND('Mapa final'!$Y$39="Baja",'Mapa final'!$AA$39="Moderado"),CONCATENATE("R5C",'Mapa final'!$O$39),"")</f>
        <v/>
      </c>
      <c r="AB40" s="66" t="str">
        <f>IF(AND('Mapa final'!$Y$34="Baja",'Mapa final'!$AA$34="Mayor"),CONCATENATE("R5C",'Mapa final'!$O$34),"")</f>
        <v/>
      </c>
      <c r="AC40" s="67" t="str">
        <f>IF(AND('Mapa final'!$Y$35="Baja",'Mapa final'!$AA$35="Mayor"),CONCATENATE("R5C",'Mapa final'!$O$35),"")</f>
        <v/>
      </c>
      <c r="AD40" s="67" t="str">
        <f>IF(AND('Mapa final'!$Y$36="Baja",'Mapa final'!$AA$36="Mayor"),CONCATENATE("R5C",'Mapa final'!$O$36),"")</f>
        <v/>
      </c>
      <c r="AE40" s="67" t="str">
        <f>IF(AND('Mapa final'!$Y$37="Baja",'Mapa final'!$AA$37="Mayor"),CONCATENATE("R5C",'Mapa final'!$O$37),"")</f>
        <v/>
      </c>
      <c r="AF40" s="67" t="str">
        <f>IF(AND('Mapa final'!$Y$38="Baja",'Mapa final'!$AA$38="Mayor"),CONCATENATE("R5C",'Mapa final'!$O$38),"")</f>
        <v/>
      </c>
      <c r="AG40" s="68" t="str">
        <f>IF(AND('Mapa final'!$Y$39="Baja",'Mapa final'!$AA$39="Mayor"),CONCATENATE("R5C",'Mapa final'!$O$39),"")</f>
        <v/>
      </c>
      <c r="AH40" s="69" t="str">
        <f>IF(AND('Mapa final'!$Y$34="Baja",'Mapa final'!$AA$34="Catastrófico"),CONCATENATE("R5C",'Mapa final'!$O$34),"")</f>
        <v/>
      </c>
      <c r="AI40" s="70" t="str">
        <f>IF(AND('Mapa final'!$Y$35="Baja",'Mapa final'!$AA$35="Catastrófico"),CONCATENATE("R5C",'Mapa final'!$O$35),"")</f>
        <v/>
      </c>
      <c r="AJ40" s="70" t="str">
        <f>IF(AND('Mapa final'!$Y$36="Baja",'Mapa final'!$AA$36="Catastrófico"),CONCATENATE("R5C",'Mapa final'!$O$36),"")</f>
        <v/>
      </c>
      <c r="AK40" s="70" t="str">
        <f>IF(AND('Mapa final'!$Y$37="Baja",'Mapa final'!$AA$37="Catastrófico"),CONCATENATE("R5C",'Mapa final'!$O$37),"")</f>
        <v/>
      </c>
      <c r="AL40" s="70" t="str">
        <f>IF(AND('Mapa final'!$Y$38="Baja",'Mapa final'!$AA$38="Catastrófico"),CONCATENATE("R5C",'Mapa final'!$O$38),"")</f>
        <v/>
      </c>
      <c r="AM40" s="71" t="str">
        <f>IF(AND('Mapa final'!$Y$39="Baja",'Mapa final'!$AA$39="Catastrófico"),CONCATENATE("R5C",'Mapa final'!$O$39),"")</f>
        <v/>
      </c>
      <c r="AN40" s="97"/>
      <c r="AO40" s="355"/>
      <c r="AP40" s="356"/>
      <c r="AQ40" s="356"/>
      <c r="AR40" s="356"/>
      <c r="AS40" s="356"/>
      <c r="AT40" s="35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row>
    <row r="41" spans="1:80" ht="15" customHeight="1" x14ac:dyDescent="0.25">
      <c r="A41" s="97"/>
      <c r="B41" s="283"/>
      <c r="C41" s="283"/>
      <c r="D41" s="284"/>
      <c r="E41" s="324"/>
      <c r="F41" s="325"/>
      <c r="G41" s="325"/>
      <c r="H41" s="325"/>
      <c r="I41" s="325"/>
      <c r="J41" s="90" t="str">
        <f>IF(AND('Mapa final'!$Y$40="Baja",'Mapa final'!$AA$40="Leve"),CONCATENATE("R6C",'Mapa final'!$O$40),"")</f>
        <v/>
      </c>
      <c r="K41" s="91" t="str">
        <f>IF(AND('Mapa final'!$Y$41="Baja",'Mapa final'!$AA$41="Leve"),CONCATENATE("R6C",'Mapa final'!$O$41),"")</f>
        <v/>
      </c>
      <c r="L41" s="91" t="str">
        <f>IF(AND('Mapa final'!$Y$42="Baja",'Mapa final'!$AA$42="Leve"),CONCATENATE("R6C",'Mapa final'!$O$42),"")</f>
        <v/>
      </c>
      <c r="M41" s="91" t="str">
        <f>IF(AND('Mapa final'!$Y$43="Baja",'Mapa final'!$AA$43="Leve"),CONCATENATE("R6C",'Mapa final'!$O$43),"")</f>
        <v/>
      </c>
      <c r="N41" s="91" t="str">
        <f>IF(AND('Mapa final'!$Y$44="Baja",'Mapa final'!$AA$44="Leve"),CONCATENATE("R6C",'Mapa final'!$O$44),"")</f>
        <v/>
      </c>
      <c r="O41" s="92" t="str">
        <f>IF(AND('Mapa final'!$Y$45="Baja",'Mapa final'!$AA$45="Leve"),CONCATENATE("R6C",'Mapa final'!$O$45),"")</f>
        <v/>
      </c>
      <c r="P41" s="81" t="str">
        <f>IF(AND('Mapa final'!$Y$40="Baja",'Mapa final'!$AA$40="Menor"),CONCATENATE("R6C",'Mapa final'!$O$40),"")</f>
        <v/>
      </c>
      <c r="Q41" s="82" t="str">
        <f>IF(AND('Mapa final'!$Y$41="Baja",'Mapa final'!$AA$41="Menor"),CONCATENATE("R6C",'Mapa final'!$O$41),"")</f>
        <v/>
      </c>
      <c r="R41" s="82" t="str">
        <f>IF(AND('Mapa final'!$Y$42="Baja",'Mapa final'!$AA$42="Menor"),CONCATENATE("R6C",'Mapa final'!$O$42),"")</f>
        <v/>
      </c>
      <c r="S41" s="82" t="str">
        <f>IF(AND('Mapa final'!$Y$43="Baja",'Mapa final'!$AA$43="Menor"),CONCATENATE("R6C",'Mapa final'!$O$43),"")</f>
        <v/>
      </c>
      <c r="T41" s="82" t="str">
        <f>IF(AND('Mapa final'!$Y$44="Baja",'Mapa final'!$AA$44="Menor"),CONCATENATE("R6C",'Mapa final'!$O$44),"")</f>
        <v/>
      </c>
      <c r="U41" s="83" t="str">
        <f>IF(AND('Mapa final'!$Y$45="Baja",'Mapa final'!$AA$45="Menor"),CONCATENATE("R6C",'Mapa final'!$O$45),"")</f>
        <v/>
      </c>
      <c r="V41" s="81" t="str">
        <f>IF(AND('Mapa final'!$Y$40="Baja",'Mapa final'!$AA$40="Moderado"),CONCATENATE("R6C",'Mapa final'!$O$40),"")</f>
        <v/>
      </c>
      <c r="W41" s="82" t="str">
        <f>IF(AND('Mapa final'!$Y$41="Baja",'Mapa final'!$AA$41="Moderado"),CONCATENATE("R6C",'Mapa final'!$O$41),"")</f>
        <v/>
      </c>
      <c r="X41" s="82" t="str">
        <f>IF(AND('Mapa final'!$Y$42="Baja",'Mapa final'!$AA$42="Moderado"),CONCATENATE("R6C",'Mapa final'!$O$42),"")</f>
        <v/>
      </c>
      <c r="Y41" s="82" t="str">
        <f>IF(AND('Mapa final'!$Y$43="Baja",'Mapa final'!$AA$43="Moderado"),CONCATENATE("R6C",'Mapa final'!$O$43),"")</f>
        <v/>
      </c>
      <c r="Z41" s="82" t="str">
        <f>IF(AND('Mapa final'!$Y$44="Baja",'Mapa final'!$AA$44="Moderado"),CONCATENATE("R6C",'Mapa final'!$O$44),"")</f>
        <v/>
      </c>
      <c r="AA41" s="83" t="str">
        <f>IF(AND('Mapa final'!$Y$45="Baja",'Mapa final'!$AA$45="Moderado"),CONCATENATE("R6C",'Mapa final'!$O$45),"")</f>
        <v/>
      </c>
      <c r="AB41" s="66" t="str">
        <f>IF(AND('Mapa final'!$Y$40="Baja",'Mapa final'!$AA$40="Mayor"),CONCATENATE("R6C",'Mapa final'!$O$40),"")</f>
        <v/>
      </c>
      <c r="AC41" s="67" t="str">
        <f>IF(AND('Mapa final'!$Y$41="Baja",'Mapa final'!$AA$41="Mayor"),CONCATENATE("R6C",'Mapa final'!$O$41),"")</f>
        <v/>
      </c>
      <c r="AD41" s="67" t="str">
        <f>IF(AND('Mapa final'!$Y$42="Baja",'Mapa final'!$AA$42="Mayor"),CONCATENATE("R6C",'Mapa final'!$O$42),"")</f>
        <v/>
      </c>
      <c r="AE41" s="67" t="str">
        <f>IF(AND('Mapa final'!$Y$43="Baja",'Mapa final'!$AA$43="Mayor"),CONCATENATE("R6C",'Mapa final'!$O$43),"")</f>
        <v/>
      </c>
      <c r="AF41" s="67" t="str">
        <f>IF(AND('Mapa final'!$Y$44="Baja",'Mapa final'!$AA$44="Mayor"),CONCATENATE("R6C",'Mapa final'!$O$44),"")</f>
        <v/>
      </c>
      <c r="AG41" s="68" t="str">
        <f>IF(AND('Mapa final'!$Y$45="Baja",'Mapa final'!$AA$45="Mayor"),CONCATENATE("R6C",'Mapa final'!$O$45),"")</f>
        <v/>
      </c>
      <c r="AH41" s="69" t="str">
        <f>IF(AND('Mapa final'!$Y$40="Baja",'Mapa final'!$AA$40="Catastrófico"),CONCATENATE("R6C",'Mapa final'!$O$40),"")</f>
        <v/>
      </c>
      <c r="AI41" s="70" t="str">
        <f>IF(AND('Mapa final'!$Y$41="Baja",'Mapa final'!$AA$41="Catastrófico"),CONCATENATE("R6C",'Mapa final'!$O$41),"")</f>
        <v/>
      </c>
      <c r="AJ41" s="70" t="str">
        <f>IF(AND('Mapa final'!$Y$42="Baja",'Mapa final'!$AA$42="Catastrófico"),CONCATENATE("R6C",'Mapa final'!$O$42),"")</f>
        <v/>
      </c>
      <c r="AK41" s="70" t="str">
        <f>IF(AND('Mapa final'!$Y$43="Baja",'Mapa final'!$AA$43="Catastrófico"),CONCATENATE("R6C",'Mapa final'!$O$43),"")</f>
        <v/>
      </c>
      <c r="AL41" s="70" t="str">
        <f>IF(AND('Mapa final'!$Y$44="Baja",'Mapa final'!$AA$44="Catastrófico"),CONCATENATE("R6C",'Mapa final'!$O$44),"")</f>
        <v/>
      </c>
      <c r="AM41" s="71" t="str">
        <f>IF(AND('Mapa final'!$Y$45="Baja",'Mapa final'!$AA$45="Catastrófico"),CONCATENATE("R6C",'Mapa final'!$O$45),"")</f>
        <v/>
      </c>
      <c r="AN41" s="97"/>
      <c r="AO41" s="355"/>
      <c r="AP41" s="356"/>
      <c r="AQ41" s="356"/>
      <c r="AR41" s="356"/>
      <c r="AS41" s="356"/>
      <c r="AT41" s="35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row>
    <row r="42" spans="1:80" ht="15" customHeight="1" x14ac:dyDescent="0.25">
      <c r="A42" s="97"/>
      <c r="B42" s="283"/>
      <c r="C42" s="283"/>
      <c r="D42" s="284"/>
      <c r="E42" s="324"/>
      <c r="F42" s="325"/>
      <c r="G42" s="325"/>
      <c r="H42" s="325"/>
      <c r="I42" s="325"/>
      <c r="J42" s="90" t="str">
        <f>IF(AND('Mapa final'!$Y$46="Baja",'Mapa final'!$AA$46="Leve"),CONCATENATE("R7C",'Mapa final'!$O$46),"")</f>
        <v/>
      </c>
      <c r="K42" s="91" t="str">
        <f>IF(AND('Mapa final'!$Y$47="Baja",'Mapa final'!$AA$47="Leve"),CONCATENATE("R7C",'Mapa final'!$O$47),"")</f>
        <v/>
      </c>
      <c r="L42" s="91" t="str">
        <f>IF(AND('Mapa final'!$Y$48="Baja",'Mapa final'!$AA$48="Leve"),CONCATENATE("R7C",'Mapa final'!$O$48),"")</f>
        <v/>
      </c>
      <c r="M42" s="91" t="str">
        <f>IF(AND('Mapa final'!$Y$49="Baja",'Mapa final'!$AA$49="Leve"),CONCATENATE("R7C",'Mapa final'!$O$49),"")</f>
        <v/>
      </c>
      <c r="N42" s="91" t="str">
        <f>IF(AND('Mapa final'!$Y$50="Baja",'Mapa final'!$AA$50="Leve"),CONCATENATE("R7C",'Mapa final'!$O$50),"")</f>
        <v/>
      </c>
      <c r="O42" s="92" t="str">
        <f>IF(AND('Mapa final'!$Y$51="Baja",'Mapa final'!$AA$51="Leve"),CONCATENATE("R7C",'Mapa final'!$O$51),"")</f>
        <v/>
      </c>
      <c r="P42" s="81" t="str">
        <f>IF(AND('Mapa final'!$Y$46="Baja",'Mapa final'!$AA$46="Menor"),CONCATENATE("R7C",'Mapa final'!$O$46),"")</f>
        <v/>
      </c>
      <c r="Q42" s="82" t="str">
        <f>IF(AND('Mapa final'!$Y$47="Baja",'Mapa final'!$AA$47="Menor"),CONCATENATE("R7C",'Mapa final'!$O$47),"")</f>
        <v/>
      </c>
      <c r="R42" s="82" t="str">
        <f>IF(AND('Mapa final'!$Y$48="Baja",'Mapa final'!$AA$48="Menor"),CONCATENATE("R7C",'Mapa final'!$O$48),"")</f>
        <v/>
      </c>
      <c r="S42" s="82" t="str">
        <f>IF(AND('Mapa final'!$Y$49="Baja",'Mapa final'!$AA$49="Menor"),CONCATENATE("R7C",'Mapa final'!$O$49),"")</f>
        <v/>
      </c>
      <c r="T42" s="82" t="str">
        <f>IF(AND('Mapa final'!$Y$50="Baja",'Mapa final'!$AA$50="Menor"),CONCATENATE("R7C",'Mapa final'!$O$50),"")</f>
        <v/>
      </c>
      <c r="U42" s="83" t="str">
        <f>IF(AND('Mapa final'!$Y$51="Baja",'Mapa final'!$AA$51="Menor"),CONCATENATE("R7C",'Mapa final'!$O$51),"")</f>
        <v/>
      </c>
      <c r="V42" s="81" t="str">
        <f>IF(AND('Mapa final'!$Y$46="Baja",'Mapa final'!$AA$46="Moderado"),CONCATENATE("R7C",'Mapa final'!$O$46),"")</f>
        <v/>
      </c>
      <c r="W42" s="82" t="str">
        <f>IF(AND('Mapa final'!$Y$47="Baja",'Mapa final'!$AA$47="Moderado"),CONCATENATE("R7C",'Mapa final'!$O$47),"")</f>
        <v/>
      </c>
      <c r="X42" s="82" t="str">
        <f>IF(AND('Mapa final'!$Y$48="Baja",'Mapa final'!$AA$48="Moderado"),CONCATENATE("R7C",'Mapa final'!$O$48),"")</f>
        <v/>
      </c>
      <c r="Y42" s="82" t="str">
        <f>IF(AND('Mapa final'!$Y$49="Baja",'Mapa final'!$AA$49="Moderado"),CONCATENATE("R7C",'Mapa final'!$O$49),"")</f>
        <v/>
      </c>
      <c r="Z42" s="82" t="str">
        <f>IF(AND('Mapa final'!$Y$50="Baja",'Mapa final'!$AA$50="Moderado"),CONCATENATE("R7C",'Mapa final'!$O$50),"")</f>
        <v/>
      </c>
      <c r="AA42" s="83" t="str">
        <f>IF(AND('Mapa final'!$Y$51="Baja",'Mapa final'!$AA$51="Moderado"),CONCATENATE("R7C",'Mapa final'!$O$51),"")</f>
        <v/>
      </c>
      <c r="AB42" s="66" t="str">
        <f>IF(AND('Mapa final'!$Y$46="Baja",'Mapa final'!$AA$46="Mayor"),CONCATENATE("R7C",'Mapa final'!$O$46),"")</f>
        <v/>
      </c>
      <c r="AC42" s="67" t="str">
        <f>IF(AND('Mapa final'!$Y$47="Baja",'Mapa final'!$AA$47="Mayor"),CONCATENATE("R7C",'Mapa final'!$O$47),"")</f>
        <v/>
      </c>
      <c r="AD42" s="67" t="str">
        <f>IF(AND('Mapa final'!$Y$48="Baja",'Mapa final'!$AA$48="Mayor"),CONCATENATE("R7C",'Mapa final'!$O$48),"")</f>
        <v/>
      </c>
      <c r="AE42" s="67" t="str">
        <f>IF(AND('Mapa final'!$Y$49="Baja",'Mapa final'!$AA$49="Mayor"),CONCATENATE("R7C",'Mapa final'!$O$49),"")</f>
        <v/>
      </c>
      <c r="AF42" s="67" t="str">
        <f>IF(AND('Mapa final'!$Y$50="Baja",'Mapa final'!$AA$50="Mayor"),CONCATENATE("R7C",'Mapa final'!$O$50),"")</f>
        <v/>
      </c>
      <c r="AG42" s="68" t="str">
        <f>IF(AND('Mapa final'!$Y$51="Baja",'Mapa final'!$AA$51="Mayor"),CONCATENATE("R7C",'Mapa final'!$O$51),"")</f>
        <v/>
      </c>
      <c r="AH42" s="69" t="str">
        <f>IF(AND('Mapa final'!$Y$46="Baja",'Mapa final'!$AA$46="Catastrófico"),CONCATENATE("R7C",'Mapa final'!$O$46),"")</f>
        <v/>
      </c>
      <c r="AI42" s="70" t="str">
        <f>IF(AND('Mapa final'!$Y$47="Baja",'Mapa final'!$AA$47="Catastrófico"),CONCATENATE("R7C",'Mapa final'!$O$47),"")</f>
        <v/>
      </c>
      <c r="AJ42" s="70" t="str">
        <f>IF(AND('Mapa final'!$Y$48="Baja",'Mapa final'!$AA$48="Catastrófico"),CONCATENATE("R7C",'Mapa final'!$O$48),"")</f>
        <v/>
      </c>
      <c r="AK42" s="70" t="str">
        <f>IF(AND('Mapa final'!$Y$49="Baja",'Mapa final'!$AA$49="Catastrófico"),CONCATENATE("R7C",'Mapa final'!$O$49),"")</f>
        <v/>
      </c>
      <c r="AL42" s="70" t="str">
        <f>IF(AND('Mapa final'!$Y$50="Baja",'Mapa final'!$AA$50="Catastrófico"),CONCATENATE("R7C",'Mapa final'!$O$50),"")</f>
        <v/>
      </c>
      <c r="AM42" s="71" t="str">
        <f>IF(AND('Mapa final'!$Y$51="Baja",'Mapa final'!$AA$51="Catastrófico"),CONCATENATE("R7C",'Mapa final'!$O$51),"")</f>
        <v/>
      </c>
      <c r="AN42" s="97"/>
      <c r="AO42" s="355"/>
      <c r="AP42" s="356"/>
      <c r="AQ42" s="356"/>
      <c r="AR42" s="356"/>
      <c r="AS42" s="356"/>
      <c r="AT42" s="35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row>
    <row r="43" spans="1:80" ht="15" customHeight="1" x14ac:dyDescent="0.25">
      <c r="A43" s="97"/>
      <c r="B43" s="283"/>
      <c r="C43" s="283"/>
      <c r="D43" s="284"/>
      <c r="E43" s="324"/>
      <c r="F43" s="325"/>
      <c r="G43" s="325"/>
      <c r="H43" s="325"/>
      <c r="I43" s="325"/>
      <c r="J43" s="90" t="str">
        <f>IF(AND('Mapa final'!$Y$52="Baja",'Mapa final'!$AA$52="Leve"),CONCATENATE("R8C",'Mapa final'!$O$52),"")</f>
        <v/>
      </c>
      <c r="K43" s="91" t="str">
        <f>IF(AND('Mapa final'!$Y$53="Baja",'Mapa final'!$AA$53="Leve"),CONCATENATE("R8C",'Mapa final'!$O$53),"")</f>
        <v/>
      </c>
      <c r="L43" s="91" t="str">
        <f>IF(AND('Mapa final'!$Y$54="Baja",'Mapa final'!$AA$54="Leve"),CONCATENATE("R8C",'Mapa final'!$O$54),"")</f>
        <v/>
      </c>
      <c r="M43" s="91" t="str">
        <f>IF(AND('Mapa final'!$Y$55="Baja",'Mapa final'!$AA$55="Leve"),CONCATENATE("R8C",'Mapa final'!$O$55),"")</f>
        <v/>
      </c>
      <c r="N43" s="91" t="str">
        <f>IF(AND('Mapa final'!$Y$56="Baja",'Mapa final'!$AA$56="Leve"),CONCATENATE("R8C",'Mapa final'!$O$56),"")</f>
        <v/>
      </c>
      <c r="O43" s="92" t="str">
        <f>IF(AND('Mapa final'!$Y$57="Baja",'Mapa final'!$AA$57="Leve"),CONCATENATE("R8C",'Mapa final'!$O$57),"")</f>
        <v/>
      </c>
      <c r="P43" s="81" t="str">
        <f>IF(AND('Mapa final'!$Y$52="Baja",'Mapa final'!$AA$52="Menor"),CONCATENATE("R8C",'Mapa final'!$O$52),"")</f>
        <v/>
      </c>
      <c r="Q43" s="82" t="str">
        <f>IF(AND('Mapa final'!$Y$53="Baja",'Mapa final'!$AA$53="Menor"),CONCATENATE("R8C",'Mapa final'!$O$53),"")</f>
        <v/>
      </c>
      <c r="R43" s="82" t="str">
        <f>IF(AND('Mapa final'!$Y$54="Baja",'Mapa final'!$AA$54="Menor"),CONCATENATE("R8C",'Mapa final'!$O$54),"")</f>
        <v/>
      </c>
      <c r="S43" s="82" t="str">
        <f>IF(AND('Mapa final'!$Y$55="Baja",'Mapa final'!$AA$55="Menor"),CONCATENATE("R8C",'Mapa final'!$O$55),"")</f>
        <v/>
      </c>
      <c r="T43" s="82" t="str">
        <f>IF(AND('Mapa final'!$Y$56="Baja",'Mapa final'!$AA$56="Menor"),CONCATENATE("R8C",'Mapa final'!$O$56),"")</f>
        <v/>
      </c>
      <c r="U43" s="83" t="str">
        <f>IF(AND('Mapa final'!$Y$57="Baja",'Mapa final'!$AA$57="Menor"),CONCATENATE("R8C",'Mapa final'!$O$57),"")</f>
        <v/>
      </c>
      <c r="V43" s="81" t="str">
        <f>IF(AND('Mapa final'!$Y$52="Baja",'Mapa final'!$AA$52="Moderado"),CONCATENATE("R8C",'Mapa final'!$O$52),"")</f>
        <v/>
      </c>
      <c r="W43" s="82" t="str">
        <f>IF(AND('Mapa final'!$Y$53="Baja",'Mapa final'!$AA$53="Moderado"),CONCATENATE("R8C",'Mapa final'!$O$53),"")</f>
        <v/>
      </c>
      <c r="X43" s="82" t="str">
        <f>IF(AND('Mapa final'!$Y$54="Baja",'Mapa final'!$AA$54="Moderado"),CONCATENATE("R8C",'Mapa final'!$O$54),"")</f>
        <v/>
      </c>
      <c r="Y43" s="82" t="str">
        <f>IF(AND('Mapa final'!$Y$55="Baja",'Mapa final'!$AA$55="Moderado"),CONCATENATE("R8C",'Mapa final'!$O$55),"")</f>
        <v/>
      </c>
      <c r="Z43" s="82" t="str">
        <f>IF(AND('Mapa final'!$Y$56="Baja",'Mapa final'!$AA$56="Moderado"),CONCATENATE("R8C",'Mapa final'!$O$56),"")</f>
        <v/>
      </c>
      <c r="AA43" s="83" t="str">
        <f>IF(AND('Mapa final'!$Y$57="Baja",'Mapa final'!$AA$57="Moderado"),CONCATENATE("R8C",'Mapa final'!$O$57),"")</f>
        <v/>
      </c>
      <c r="AB43" s="66" t="str">
        <f>IF(AND('Mapa final'!$Y$52="Baja",'Mapa final'!$AA$52="Mayor"),CONCATENATE("R8C",'Mapa final'!$O$52),"")</f>
        <v/>
      </c>
      <c r="AC43" s="67" t="str">
        <f>IF(AND('Mapa final'!$Y$53="Baja",'Mapa final'!$AA$53="Mayor"),CONCATENATE("R8C",'Mapa final'!$O$53),"")</f>
        <v/>
      </c>
      <c r="AD43" s="67" t="str">
        <f>IF(AND('Mapa final'!$Y$54="Baja",'Mapa final'!$AA$54="Mayor"),CONCATENATE("R8C",'Mapa final'!$O$54),"")</f>
        <v/>
      </c>
      <c r="AE43" s="67" t="str">
        <f>IF(AND('Mapa final'!$Y$55="Baja",'Mapa final'!$AA$55="Mayor"),CONCATENATE("R8C",'Mapa final'!$O$55),"")</f>
        <v/>
      </c>
      <c r="AF43" s="67" t="str">
        <f>IF(AND('Mapa final'!$Y$56="Baja",'Mapa final'!$AA$56="Mayor"),CONCATENATE("R8C",'Mapa final'!$O$56),"")</f>
        <v/>
      </c>
      <c r="AG43" s="68" t="str">
        <f>IF(AND('Mapa final'!$Y$57="Baja",'Mapa final'!$AA$57="Mayor"),CONCATENATE("R8C",'Mapa final'!$O$57),"")</f>
        <v/>
      </c>
      <c r="AH43" s="69" t="str">
        <f>IF(AND('Mapa final'!$Y$52="Baja",'Mapa final'!$AA$52="Catastrófico"),CONCATENATE("R8C",'Mapa final'!$O$52),"")</f>
        <v/>
      </c>
      <c r="AI43" s="70" t="str">
        <f>IF(AND('Mapa final'!$Y$53="Baja",'Mapa final'!$AA$53="Catastrófico"),CONCATENATE("R8C",'Mapa final'!$O$53),"")</f>
        <v/>
      </c>
      <c r="AJ43" s="70" t="str">
        <f>IF(AND('Mapa final'!$Y$54="Baja",'Mapa final'!$AA$54="Catastrófico"),CONCATENATE("R8C",'Mapa final'!$O$54),"")</f>
        <v/>
      </c>
      <c r="AK43" s="70" t="str">
        <f>IF(AND('Mapa final'!$Y$55="Baja",'Mapa final'!$AA$55="Catastrófico"),CONCATENATE("R8C",'Mapa final'!$O$55),"")</f>
        <v/>
      </c>
      <c r="AL43" s="70" t="str">
        <f>IF(AND('Mapa final'!$Y$56="Baja",'Mapa final'!$AA$56="Catastrófico"),CONCATENATE("R8C",'Mapa final'!$O$56),"")</f>
        <v/>
      </c>
      <c r="AM43" s="71" t="str">
        <f>IF(AND('Mapa final'!$Y$57="Baja",'Mapa final'!$AA$57="Catastrófico"),CONCATENATE("R8C",'Mapa final'!$O$57),"")</f>
        <v/>
      </c>
      <c r="AN43" s="97"/>
      <c r="AO43" s="355"/>
      <c r="AP43" s="356"/>
      <c r="AQ43" s="356"/>
      <c r="AR43" s="356"/>
      <c r="AS43" s="356"/>
      <c r="AT43" s="35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row>
    <row r="44" spans="1:80" ht="15" customHeight="1" x14ac:dyDescent="0.25">
      <c r="A44" s="97"/>
      <c r="B44" s="283"/>
      <c r="C44" s="283"/>
      <c r="D44" s="284"/>
      <c r="E44" s="324"/>
      <c r="F44" s="325"/>
      <c r="G44" s="325"/>
      <c r="H44" s="325"/>
      <c r="I44" s="325"/>
      <c r="J44" s="90" t="str">
        <f>IF(AND('Mapa final'!$Y$58="Baja",'Mapa final'!$AA$58="Leve"),CONCATENATE("R9C",'Mapa final'!$O$58),"")</f>
        <v/>
      </c>
      <c r="K44" s="91" t="str">
        <f>IF(AND('Mapa final'!$Y$59="Baja",'Mapa final'!$AA$59="Leve"),CONCATENATE("R9C",'Mapa final'!$O$59),"")</f>
        <v/>
      </c>
      <c r="L44" s="91" t="str">
        <f>IF(AND('Mapa final'!$Y$60="Baja",'Mapa final'!$AA$60="Leve"),CONCATENATE("R9C",'Mapa final'!$O$60),"")</f>
        <v/>
      </c>
      <c r="M44" s="91" t="str">
        <f>IF(AND('Mapa final'!$Y$61="Baja",'Mapa final'!$AA$61="Leve"),CONCATENATE("R9C",'Mapa final'!$O$61),"")</f>
        <v/>
      </c>
      <c r="N44" s="91" t="str">
        <f>IF(AND('Mapa final'!$Y$62="Baja",'Mapa final'!$AA$62="Leve"),CONCATENATE("R9C",'Mapa final'!$O$62),"")</f>
        <v/>
      </c>
      <c r="O44" s="92" t="str">
        <f>IF(AND('Mapa final'!$Y$63="Baja",'Mapa final'!$AA$63="Leve"),CONCATENATE("R9C",'Mapa final'!$O$63),"")</f>
        <v/>
      </c>
      <c r="P44" s="81" t="str">
        <f>IF(AND('Mapa final'!$Y$58="Baja",'Mapa final'!$AA$58="Menor"),CONCATENATE("R9C",'Mapa final'!$O$58),"")</f>
        <v/>
      </c>
      <c r="Q44" s="82" t="str">
        <f>IF(AND('Mapa final'!$Y$59="Baja",'Mapa final'!$AA$59="Menor"),CONCATENATE("R9C",'Mapa final'!$O$59),"")</f>
        <v/>
      </c>
      <c r="R44" s="82" t="str">
        <f>IF(AND('Mapa final'!$Y$60="Baja",'Mapa final'!$AA$60="Menor"),CONCATENATE("R9C",'Mapa final'!$O$60),"")</f>
        <v/>
      </c>
      <c r="S44" s="82" t="str">
        <f>IF(AND('Mapa final'!$Y$61="Baja",'Mapa final'!$AA$61="Menor"),CONCATENATE("R9C",'Mapa final'!$O$61),"")</f>
        <v/>
      </c>
      <c r="T44" s="82" t="str">
        <f>IF(AND('Mapa final'!$Y$62="Baja",'Mapa final'!$AA$62="Menor"),CONCATENATE("R9C",'Mapa final'!$O$62),"")</f>
        <v/>
      </c>
      <c r="U44" s="83" t="str">
        <f>IF(AND('Mapa final'!$Y$63="Baja",'Mapa final'!$AA$63="Menor"),CONCATENATE("R9C",'Mapa final'!$O$63),"")</f>
        <v/>
      </c>
      <c r="V44" s="81" t="str">
        <f>IF(AND('Mapa final'!$Y$58="Baja",'Mapa final'!$AA$58="Moderado"),CONCATENATE("R9C",'Mapa final'!$O$58),"")</f>
        <v/>
      </c>
      <c r="W44" s="82" t="str">
        <f>IF(AND('Mapa final'!$Y$59="Baja",'Mapa final'!$AA$59="Moderado"),CONCATENATE("R9C",'Mapa final'!$O$59),"")</f>
        <v/>
      </c>
      <c r="X44" s="82" t="str">
        <f>IF(AND('Mapa final'!$Y$60="Baja",'Mapa final'!$AA$60="Moderado"),CONCATENATE("R9C",'Mapa final'!$O$60),"")</f>
        <v/>
      </c>
      <c r="Y44" s="82" t="str">
        <f>IF(AND('Mapa final'!$Y$61="Baja",'Mapa final'!$AA$61="Moderado"),CONCATENATE("R9C",'Mapa final'!$O$61),"")</f>
        <v/>
      </c>
      <c r="Z44" s="82" t="str">
        <f>IF(AND('Mapa final'!$Y$62="Baja",'Mapa final'!$AA$62="Moderado"),CONCATENATE("R9C",'Mapa final'!$O$62),"")</f>
        <v/>
      </c>
      <c r="AA44" s="83" t="str">
        <f>IF(AND('Mapa final'!$Y$63="Baja",'Mapa final'!$AA$63="Moderado"),CONCATENATE("R9C",'Mapa final'!$O$63),"")</f>
        <v/>
      </c>
      <c r="AB44" s="66" t="str">
        <f>IF(AND('Mapa final'!$Y$58="Baja",'Mapa final'!$AA$58="Mayor"),CONCATENATE("R9C",'Mapa final'!$O$58),"")</f>
        <v/>
      </c>
      <c r="AC44" s="67" t="str">
        <f>IF(AND('Mapa final'!$Y$59="Baja",'Mapa final'!$AA$59="Mayor"),CONCATENATE("R9C",'Mapa final'!$O$59),"")</f>
        <v/>
      </c>
      <c r="AD44" s="67" t="str">
        <f>IF(AND('Mapa final'!$Y$60="Baja",'Mapa final'!$AA$60="Mayor"),CONCATENATE("R9C",'Mapa final'!$O$60),"")</f>
        <v/>
      </c>
      <c r="AE44" s="67" t="str">
        <f>IF(AND('Mapa final'!$Y$61="Baja",'Mapa final'!$AA$61="Mayor"),CONCATENATE("R9C",'Mapa final'!$O$61),"")</f>
        <v/>
      </c>
      <c r="AF44" s="67" t="str">
        <f>IF(AND('Mapa final'!$Y$62="Baja",'Mapa final'!$AA$62="Mayor"),CONCATENATE("R9C",'Mapa final'!$O$62),"")</f>
        <v/>
      </c>
      <c r="AG44" s="68" t="str">
        <f>IF(AND('Mapa final'!$Y$63="Baja",'Mapa final'!$AA$63="Mayor"),CONCATENATE("R9C",'Mapa final'!$O$63),"")</f>
        <v/>
      </c>
      <c r="AH44" s="69" t="str">
        <f>IF(AND('Mapa final'!$Y$58="Baja",'Mapa final'!$AA$58="Catastrófico"),CONCATENATE("R9C",'Mapa final'!$O$58),"")</f>
        <v/>
      </c>
      <c r="AI44" s="70" t="str">
        <f>IF(AND('Mapa final'!$Y$59="Baja",'Mapa final'!$AA$59="Catastrófico"),CONCATENATE("R9C",'Mapa final'!$O$59),"")</f>
        <v/>
      </c>
      <c r="AJ44" s="70" t="str">
        <f>IF(AND('Mapa final'!$Y$60="Baja",'Mapa final'!$AA$60="Catastrófico"),CONCATENATE("R9C",'Mapa final'!$O$60),"")</f>
        <v/>
      </c>
      <c r="AK44" s="70" t="str">
        <f>IF(AND('Mapa final'!$Y$61="Baja",'Mapa final'!$AA$61="Catastrófico"),CONCATENATE("R9C",'Mapa final'!$O$61),"")</f>
        <v/>
      </c>
      <c r="AL44" s="70" t="str">
        <f>IF(AND('Mapa final'!$Y$62="Baja",'Mapa final'!$AA$62="Catastrófico"),CONCATENATE("R9C",'Mapa final'!$O$62),"")</f>
        <v/>
      </c>
      <c r="AM44" s="71" t="str">
        <f>IF(AND('Mapa final'!$Y$63="Baja",'Mapa final'!$AA$63="Catastrófico"),CONCATENATE("R9C",'Mapa final'!$O$63),"")</f>
        <v/>
      </c>
      <c r="AN44" s="97"/>
      <c r="AO44" s="355"/>
      <c r="AP44" s="356"/>
      <c r="AQ44" s="356"/>
      <c r="AR44" s="356"/>
      <c r="AS44" s="356"/>
      <c r="AT44" s="35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row>
    <row r="45" spans="1:80" ht="15.75" customHeight="1" thickBot="1" x14ac:dyDescent="0.3">
      <c r="A45" s="97"/>
      <c r="B45" s="283"/>
      <c r="C45" s="283"/>
      <c r="D45" s="284"/>
      <c r="E45" s="327"/>
      <c r="F45" s="328"/>
      <c r="G45" s="328"/>
      <c r="H45" s="328"/>
      <c r="I45" s="328"/>
      <c r="J45" s="93" t="str">
        <f>IF(AND('Mapa final'!$Y$64="Baja",'Mapa final'!$AA$64="Leve"),CONCATENATE("R10C",'Mapa final'!$O$64),"")</f>
        <v/>
      </c>
      <c r="K45" s="94" t="str">
        <f>IF(AND('Mapa final'!$Y$65="Baja",'Mapa final'!$AA$65="Leve"),CONCATENATE("R10C",'Mapa final'!$O$65),"")</f>
        <v/>
      </c>
      <c r="L45" s="94" t="str">
        <f>IF(AND('Mapa final'!$Y$66="Baja",'Mapa final'!$AA$66="Leve"),CONCATENATE("R10C",'Mapa final'!$O$66),"")</f>
        <v/>
      </c>
      <c r="M45" s="94" t="str">
        <f>IF(AND('Mapa final'!$Y$67="Baja",'Mapa final'!$AA$67="Leve"),CONCATENATE("R10C",'Mapa final'!$O$67),"")</f>
        <v/>
      </c>
      <c r="N45" s="94" t="str">
        <f>IF(AND('Mapa final'!$Y$68="Baja",'Mapa final'!$AA$68="Leve"),CONCATENATE("R10C",'Mapa final'!$O$68),"")</f>
        <v/>
      </c>
      <c r="O45" s="95" t="str">
        <f>IF(AND('Mapa final'!$Y$69="Baja",'Mapa final'!$AA$69="Leve"),CONCATENATE("R10C",'Mapa final'!$O$69),"")</f>
        <v/>
      </c>
      <c r="P45" s="81" t="str">
        <f>IF(AND('Mapa final'!$Y$64="Baja",'Mapa final'!$AA$64="Menor"),CONCATENATE("R10C",'Mapa final'!$O$64),"")</f>
        <v/>
      </c>
      <c r="Q45" s="82" t="str">
        <f>IF(AND('Mapa final'!$Y$65="Baja",'Mapa final'!$AA$65="Menor"),CONCATENATE("R10C",'Mapa final'!$O$65),"")</f>
        <v/>
      </c>
      <c r="R45" s="82" t="str">
        <f>IF(AND('Mapa final'!$Y$66="Baja",'Mapa final'!$AA$66="Menor"),CONCATENATE("R10C",'Mapa final'!$O$66),"")</f>
        <v/>
      </c>
      <c r="S45" s="82" t="str">
        <f>IF(AND('Mapa final'!$Y$67="Baja",'Mapa final'!$AA$67="Menor"),CONCATENATE("R10C",'Mapa final'!$O$67),"")</f>
        <v/>
      </c>
      <c r="T45" s="82" t="str">
        <f>IF(AND('Mapa final'!$Y$68="Baja",'Mapa final'!$AA$68="Menor"),CONCATENATE("R10C",'Mapa final'!$O$68),"")</f>
        <v/>
      </c>
      <c r="U45" s="83" t="str">
        <f>IF(AND('Mapa final'!$Y$69="Baja",'Mapa final'!$AA$69="Menor"),CONCATENATE("R10C",'Mapa final'!$O$69),"")</f>
        <v/>
      </c>
      <c r="V45" s="84" t="str">
        <f>IF(AND('Mapa final'!$Y$64="Baja",'Mapa final'!$AA$64="Moderado"),CONCATENATE("R10C",'Mapa final'!$O$64),"")</f>
        <v/>
      </c>
      <c r="W45" s="85" t="str">
        <f>IF(AND('Mapa final'!$Y$65="Baja",'Mapa final'!$AA$65="Moderado"),CONCATENATE("R10C",'Mapa final'!$O$65),"")</f>
        <v/>
      </c>
      <c r="X45" s="85" t="str">
        <f>IF(AND('Mapa final'!$Y$66="Baja",'Mapa final'!$AA$66="Moderado"),CONCATENATE("R10C",'Mapa final'!$O$66),"")</f>
        <v/>
      </c>
      <c r="Y45" s="85" t="str">
        <f>IF(AND('Mapa final'!$Y$67="Baja",'Mapa final'!$AA$67="Moderado"),CONCATENATE("R10C",'Mapa final'!$O$67),"")</f>
        <v/>
      </c>
      <c r="Z45" s="85" t="str">
        <f>IF(AND('Mapa final'!$Y$68="Baja",'Mapa final'!$AA$68="Moderado"),CONCATENATE("R10C",'Mapa final'!$O$68),"")</f>
        <v/>
      </c>
      <c r="AA45" s="86" t="str">
        <f>IF(AND('Mapa final'!$Y$69="Baja",'Mapa final'!$AA$69="Moderado"),CONCATENATE("R10C",'Mapa final'!$O$69),"")</f>
        <v/>
      </c>
      <c r="AB45" s="72" t="str">
        <f>IF(AND('Mapa final'!$Y$64="Baja",'Mapa final'!$AA$64="Mayor"),CONCATENATE("R10C",'Mapa final'!$O$64),"")</f>
        <v/>
      </c>
      <c r="AC45" s="73" t="str">
        <f>IF(AND('Mapa final'!$Y$65="Baja",'Mapa final'!$AA$65="Mayor"),CONCATENATE("R10C",'Mapa final'!$O$65),"")</f>
        <v/>
      </c>
      <c r="AD45" s="73" t="str">
        <f>IF(AND('Mapa final'!$Y$66="Baja",'Mapa final'!$AA$66="Mayor"),CONCATENATE("R10C",'Mapa final'!$O$66),"")</f>
        <v/>
      </c>
      <c r="AE45" s="73" t="str">
        <f>IF(AND('Mapa final'!$Y$67="Baja",'Mapa final'!$AA$67="Mayor"),CONCATENATE("R10C",'Mapa final'!$O$67),"")</f>
        <v/>
      </c>
      <c r="AF45" s="73" t="str">
        <f>IF(AND('Mapa final'!$Y$68="Baja",'Mapa final'!$AA$68="Mayor"),CONCATENATE("R10C",'Mapa final'!$O$68),"")</f>
        <v/>
      </c>
      <c r="AG45" s="74" t="str">
        <f>IF(AND('Mapa final'!$Y$69="Baja",'Mapa final'!$AA$69="Mayor"),CONCATENATE("R10C",'Mapa final'!$O$69),"")</f>
        <v/>
      </c>
      <c r="AH45" s="75" t="str">
        <f>IF(AND('Mapa final'!$Y$64="Baja",'Mapa final'!$AA$64="Catastrófico"),CONCATENATE("R10C",'Mapa final'!$O$64),"")</f>
        <v/>
      </c>
      <c r="AI45" s="76" t="str">
        <f>IF(AND('Mapa final'!$Y$65="Baja",'Mapa final'!$AA$65="Catastrófico"),CONCATENATE("R10C",'Mapa final'!$O$65),"")</f>
        <v/>
      </c>
      <c r="AJ45" s="76" t="str">
        <f>IF(AND('Mapa final'!$Y$66="Baja",'Mapa final'!$AA$66="Catastrófico"),CONCATENATE("R10C",'Mapa final'!$O$66),"")</f>
        <v/>
      </c>
      <c r="AK45" s="76" t="str">
        <f>IF(AND('Mapa final'!$Y$67="Baja",'Mapa final'!$AA$67="Catastrófico"),CONCATENATE("R10C",'Mapa final'!$O$67),"")</f>
        <v/>
      </c>
      <c r="AL45" s="76" t="str">
        <f>IF(AND('Mapa final'!$Y$68="Baja",'Mapa final'!$AA$68="Catastrófico"),CONCATENATE("R10C",'Mapa final'!$O$68),"")</f>
        <v/>
      </c>
      <c r="AM45" s="77" t="str">
        <f>IF(AND('Mapa final'!$Y$69="Baja",'Mapa final'!$AA$69="Catastrófico"),CONCATENATE("R10C",'Mapa final'!$O$69),"")</f>
        <v/>
      </c>
      <c r="AN45" s="97"/>
      <c r="AO45" s="358"/>
      <c r="AP45" s="359"/>
      <c r="AQ45" s="359"/>
      <c r="AR45" s="359"/>
      <c r="AS45" s="359"/>
      <c r="AT45" s="360"/>
    </row>
    <row r="46" spans="1:80" ht="46.5" customHeight="1" x14ac:dyDescent="0.35">
      <c r="A46" s="97"/>
      <c r="B46" s="283"/>
      <c r="C46" s="283"/>
      <c r="D46" s="284"/>
      <c r="E46" s="321" t="s">
        <v>113</v>
      </c>
      <c r="F46" s="322"/>
      <c r="G46" s="322"/>
      <c r="H46" s="322"/>
      <c r="I46" s="323"/>
      <c r="J46" s="87" t="str">
        <f>IF(AND('Mapa final'!$Y$10="Muy Baja",'Mapa final'!$AA$10="Leve"),CONCATENATE("R1C",'Mapa final'!$O$10),"")</f>
        <v/>
      </c>
      <c r="K46" s="88" t="str">
        <f>IF(AND('Mapa final'!$Y$11="Muy Baja",'Mapa final'!$AA$11="Leve"),CONCATENATE("R1C",'Mapa final'!$O$11),"")</f>
        <v/>
      </c>
      <c r="L46" s="88" t="str">
        <f>IF(AND('Mapa final'!$Y$12="Muy Baja",'Mapa final'!$AA$12="Leve"),CONCATENATE("R1C",'Mapa final'!$O$12),"")</f>
        <v/>
      </c>
      <c r="M46" s="88" t="str">
        <f>IF(AND('Mapa final'!$Y$13="Muy Baja",'Mapa final'!$AA$13="Leve"),CONCATENATE("R1C",'Mapa final'!$O$13),"")</f>
        <v/>
      </c>
      <c r="N46" s="88" t="str">
        <f>IF(AND('Mapa final'!$Y$14="Muy Baja",'Mapa final'!$AA$14="Leve"),CONCATENATE("R1C",'Mapa final'!$O$14),"")</f>
        <v/>
      </c>
      <c r="O46" s="89" t="str">
        <f>IF(AND('Mapa final'!$Y$15="Muy Baja",'Mapa final'!$AA$15="Leve"),CONCATENATE("R1C",'Mapa final'!$O$15),"")</f>
        <v/>
      </c>
      <c r="P46" s="87" t="str">
        <f>IF(AND('Mapa final'!$Y$10="Muy Baja",'Mapa final'!$AA$10="Menor"),CONCATENATE("R1C",'Mapa final'!$O$10),"")</f>
        <v/>
      </c>
      <c r="Q46" s="88" t="str">
        <f>IF(AND('Mapa final'!$Y$11="Muy Baja",'Mapa final'!$AA$11="Menor"),CONCATENATE("R1C",'Mapa final'!$O$11),"")</f>
        <v/>
      </c>
      <c r="R46" s="88" t="str">
        <f>IF(AND('Mapa final'!$Y$12="Muy Baja",'Mapa final'!$AA$12="Menor"),CONCATENATE("R1C",'Mapa final'!$O$12),"")</f>
        <v/>
      </c>
      <c r="S46" s="88" t="str">
        <f>IF(AND('Mapa final'!$Y$13="Muy Baja",'Mapa final'!$AA$13="Menor"),CONCATENATE("R1C",'Mapa final'!$O$13),"")</f>
        <v/>
      </c>
      <c r="T46" s="88" t="str">
        <f>IF(AND('Mapa final'!$Y$14="Muy Baja",'Mapa final'!$AA$14="Menor"),CONCATENATE("R1C",'Mapa final'!$O$14),"")</f>
        <v/>
      </c>
      <c r="U46" s="89" t="str">
        <f>IF(AND('Mapa final'!$Y$15="Muy Baja",'Mapa final'!$AA$15="Menor"),CONCATENATE("R1C",'Mapa final'!$O$15),"")</f>
        <v/>
      </c>
      <c r="V46" s="78" t="str">
        <f>IF(AND('Mapa final'!$Y$10="Muy Baja",'Mapa final'!$AA$10="Moderado"),CONCATENATE("R1C",'Mapa final'!$O$10),"")</f>
        <v/>
      </c>
      <c r="W46" s="96" t="str">
        <f>IF(AND('Mapa final'!$Y$11="Muy Baja",'Mapa final'!$AA$11="Moderado"),CONCATENATE("R1C",'Mapa final'!$O$11),"")</f>
        <v/>
      </c>
      <c r="X46" s="79" t="str">
        <f>IF(AND('Mapa final'!$Y$12="Muy Baja",'Mapa final'!$AA$12="Moderado"),CONCATENATE("R1C",'Mapa final'!$O$12),"")</f>
        <v/>
      </c>
      <c r="Y46" s="79" t="str">
        <f>IF(AND('Mapa final'!$Y$13="Muy Baja",'Mapa final'!$AA$13="Moderado"),CONCATENATE("R1C",'Mapa final'!$O$13),"")</f>
        <v/>
      </c>
      <c r="Z46" s="79" t="str">
        <f>IF(AND('Mapa final'!$Y$14="Muy Baja",'Mapa final'!$AA$14="Moderado"),CONCATENATE("R1C",'Mapa final'!$O$14),"")</f>
        <v/>
      </c>
      <c r="AA46" s="80" t="str">
        <f>IF(AND('Mapa final'!$Y$15="Muy Baja",'Mapa final'!$AA$15="Moderado"),CONCATENATE("R1C",'Mapa final'!$O$15),"")</f>
        <v/>
      </c>
      <c r="AB46" s="60" t="str">
        <f>IF(AND('Mapa final'!$Y$10="Muy Baja",'Mapa final'!$AA$10="Mayor"),CONCATENATE("R1C",'Mapa final'!$O$10),"")</f>
        <v/>
      </c>
      <c r="AC46" s="61" t="str">
        <f>IF(AND('Mapa final'!$Y$11="Muy Baja",'Mapa final'!$AA$11="Mayor"),CONCATENATE("R1C",'Mapa final'!$O$11),"")</f>
        <v/>
      </c>
      <c r="AD46" s="61" t="str">
        <f>IF(AND('Mapa final'!$Y$12="Muy Baja",'Mapa final'!$AA$12="Mayor"),CONCATENATE("R1C",'Mapa final'!$O$12),"")</f>
        <v/>
      </c>
      <c r="AE46" s="61" t="str">
        <f>IF(AND('Mapa final'!$Y$13="Muy Baja",'Mapa final'!$AA$13="Mayor"),CONCATENATE("R1C",'Mapa final'!$O$13),"")</f>
        <v/>
      </c>
      <c r="AF46" s="61" t="str">
        <f>IF(AND('Mapa final'!$Y$14="Muy Baja",'Mapa final'!$AA$14="Mayor"),CONCATENATE("R1C",'Mapa final'!$O$14),"")</f>
        <v/>
      </c>
      <c r="AG46" s="62" t="str">
        <f>IF(AND('Mapa final'!$Y$15="Muy Baja",'Mapa final'!$AA$15="Mayor"),CONCATENATE("R1C",'Mapa final'!$O$15),"")</f>
        <v/>
      </c>
      <c r="AH46" s="63" t="str">
        <f>IF(AND('Mapa final'!$Y$10="Muy Baja",'Mapa final'!$AA$10="Catastrófico"),CONCATENATE("R1C",'Mapa final'!$O$10),"")</f>
        <v/>
      </c>
      <c r="AI46" s="64" t="str">
        <f>IF(AND('Mapa final'!$Y$11="Muy Baja",'Mapa final'!$AA$11="Catastrófico"),CONCATENATE("R1C",'Mapa final'!$O$11),"")</f>
        <v/>
      </c>
      <c r="AJ46" s="64" t="str">
        <f>IF(AND('Mapa final'!$Y$12="Muy Baja",'Mapa final'!$AA$12="Catastrófico"),CONCATENATE("R1C",'Mapa final'!$O$12),"")</f>
        <v/>
      </c>
      <c r="AK46" s="64" t="str">
        <f>IF(AND('Mapa final'!$Y$13="Muy Baja",'Mapa final'!$AA$13="Catastrófico"),CONCATENATE("R1C",'Mapa final'!$O$13),"")</f>
        <v/>
      </c>
      <c r="AL46" s="64" t="str">
        <f>IF(AND('Mapa final'!$Y$14="Muy Baja",'Mapa final'!$AA$14="Catastrófico"),CONCATENATE("R1C",'Mapa final'!$O$14),"")</f>
        <v/>
      </c>
      <c r="AM46" s="65" t="str">
        <f>IF(AND('Mapa final'!$Y$15="Muy Baja",'Mapa final'!$AA$15="Catastrófico"),CONCATENATE("R1C",'Mapa final'!$O$15),"")</f>
        <v/>
      </c>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ht="46.5" customHeight="1" x14ac:dyDescent="0.25">
      <c r="A47" s="97"/>
      <c r="B47" s="283"/>
      <c r="C47" s="283"/>
      <c r="D47" s="284"/>
      <c r="E47" s="340"/>
      <c r="F47" s="325"/>
      <c r="G47" s="325"/>
      <c r="H47" s="325"/>
      <c r="I47" s="326"/>
      <c r="J47" s="90" t="str">
        <f>IF(AND('Mapa final'!$Y$16="Muy Baja",'Mapa final'!$AA$16="Leve"),CONCATENATE("R2C",'Mapa final'!$O$16),"")</f>
        <v/>
      </c>
      <c r="K47" s="91" t="str">
        <f>IF(AND('Mapa final'!$Y$17="Muy Baja",'Mapa final'!$AA$17="Leve"),CONCATENATE("R2C",'Mapa final'!$O$17),"")</f>
        <v/>
      </c>
      <c r="L47" s="91" t="str">
        <f>IF(AND('Mapa final'!$Y$18="Muy Baja",'Mapa final'!$AA$18="Leve"),CONCATENATE("R2C",'Mapa final'!$O$18),"")</f>
        <v/>
      </c>
      <c r="M47" s="91" t="str">
        <f>IF(AND('Mapa final'!$Y$19="Muy Baja",'Mapa final'!$AA$19="Leve"),CONCATENATE("R2C",'Mapa final'!$O$19),"")</f>
        <v/>
      </c>
      <c r="N47" s="91" t="str">
        <f>IF(AND('Mapa final'!$Y$20="Muy Baja",'Mapa final'!$AA$20="Leve"),CONCATENATE("R2C",'Mapa final'!$O$20),"")</f>
        <v/>
      </c>
      <c r="O47" s="92" t="str">
        <f>IF(AND('Mapa final'!$Y$21="Muy Baja",'Mapa final'!$AA$21="Leve"),CONCATENATE("R2C",'Mapa final'!$O$21),"")</f>
        <v/>
      </c>
      <c r="P47" s="90" t="str">
        <f>IF(AND('Mapa final'!$Y$16="Muy Baja",'Mapa final'!$AA$16="Menor"),CONCATENATE("R2C",'Mapa final'!$O$16),"")</f>
        <v/>
      </c>
      <c r="Q47" s="91" t="str">
        <f>IF(AND('Mapa final'!$Y$17="Muy Baja",'Mapa final'!$AA$17="Menor"),CONCATENATE("R2C",'Mapa final'!$O$17),"")</f>
        <v/>
      </c>
      <c r="R47" s="91" t="str">
        <f>IF(AND('Mapa final'!$Y$18="Muy Baja",'Mapa final'!$AA$18="Menor"),CONCATENATE("R2C",'Mapa final'!$O$18),"")</f>
        <v/>
      </c>
      <c r="S47" s="91" t="str">
        <f>IF(AND('Mapa final'!$Y$19="Muy Baja",'Mapa final'!$AA$19="Menor"),CONCATENATE("R2C",'Mapa final'!$O$19),"")</f>
        <v/>
      </c>
      <c r="T47" s="91" t="str">
        <f>IF(AND('Mapa final'!$Y$20="Muy Baja",'Mapa final'!$AA$20="Menor"),CONCATENATE("R2C",'Mapa final'!$O$20),"")</f>
        <v/>
      </c>
      <c r="U47" s="92" t="str">
        <f>IF(AND('Mapa final'!$Y$21="Muy Baja",'Mapa final'!$AA$21="Menor"),CONCATENATE("R2C",'Mapa final'!$O$21),"")</f>
        <v/>
      </c>
      <c r="V47" s="81" t="str">
        <f>IF(AND('Mapa final'!$Y$16="Muy Baja",'Mapa final'!$AA$16="Moderado"),CONCATENATE("R2C",'Mapa final'!$O$16),"")</f>
        <v/>
      </c>
      <c r="W47" s="82" t="str">
        <f>IF(AND('Mapa final'!$Y$17="Muy Baja",'Mapa final'!$AA$17="Moderado"),CONCATENATE("R2C",'Mapa final'!$O$17),"")</f>
        <v/>
      </c>
      <c r="X47" s="82" t="str">
        <f>IF(AND('Mapa final'!$Y$18="Muy Baja",'Mapa final'!$AA$18="Moderado"),CONCATENATE("R2C",'Mapa final'!$O$18),"")</f>
        <v>R2C3</v>
      </c>
      <c r="Y47" s="82" t="str">
        <f>IF(AND('Mapa final'!$Y$19="Muy Baja",'Mapa final'!$AA$19="Moderado"),CONCATENATE("R2C",'Mapa final'!$O$19),"")</f>
        <v/>
      </c>
      <c r="Z47" s="82" t="str">
        <f>IF(AND('Mapa final'!$Y$20="Muy Baja",'Mapa final'!$AA$20="Moderado"),CONCATENATE("R2C",'Mapa final'!$O$20),"")</f>
        <v/>
      </c>
      <c r="AA47" s="83" t="str">
        <f>IF(AND('Mapa final'!$Y$21="Muy Baja",'Mapa final'!$AA$21="Moderado"),CONCATENATE("R2C",'Mapa final'!$O$21),"")</f>
        <v/>
      </c>
      <c r="AB47" s="66" t="str">
        <f>IF(AND('Mapa final'!$Y$16="Muy Baja",'Mapa final'!$AA$16="Mayor"),CONCATENATE("R2C",'Mapa final'!$O$16),"")</f>
        <v/>
      </c>
      <c r="AC47" s="67" t="str">
        <f>IF(AND('Mapa final'!$Y$17="Muy Baja",'Mapa final'!$AA$17="Mayor"),CONCATENATE("R2C",'Mapa final'!$O$17),"")</f>
        <v/>
      </c>
      <c r="AD47" s="67" t="str">
        <f>IF(AND('Mapa final'!$Y$18="Muy Baja",'Mapa final'!$AA$18="Mayor"),CONCATENATE("R2C",'Mapa final'!$O$18),"")</f>
        <v/>
      </c>
      <c r="AE47" s="67" t="str">
        <f>IF(AND('Mapa final'!$Y$19="Muy Baja",'Mapa final'!$AA$19="Mayor"),CONCATENATE("R2C",'Mapa final'!$O$19),"")</f>
        <v/>
      </c>
      <c r="AF47" s="67" t="str">
        <f>IF(AND('Mapa final'!$Y$20="Muy Baja",'Mapa final'!$AA$20="Mayor"),CONCATENATE("R2C",'Mapa final'!$O$20),"")</f>
        <v/>
      </c>
      <c r="AG47" s="68" t="str">
        <f>IF(AND('Mapa final'!$Y$21="Muy Baja",'Mapa final'!$AA$21="Mayor"),CONCATENATE("R2C",'Mapa final'!$O$21),"")</f>
        <v/>
      </c>
      <c r="AH47" s="69" t="str">
        <f>IF(AND('Mapa final'!$Y$16="Muy Baja",'Mapa final'!$AA$16="Catastrófico"),CONCATENATE("R2C",'Mapa final'!$O$16),"")</f>
        <v/>
      </c>
      <c r="AI47" s="70" t="str">
        <f>IF(AND('Mapa final'!$Y$17="Muy Baja",'Mapa final'!$AA$17="Catastrófico"),CONCATENATE("R2C",'Mapa final'!$O$17),"")</f>
        <v/>
      </c>
      <c r="AJ47" s="70" t="str">
        <f>IF(AND('Mapa final'!$Y$18="Muy Baja",'Mapa final'!$AA$18="Catastrófico"),CONCATENATE("R2C",'Mapa final'!$O$18),"")</f>
        <v/>
      </c>
      <c r="AK47" s="70" t="str">
        <f>IF(AND('Mapa final'!$Y$19="Muy Baja",'Mapa final'!$AA$19="Catastrófico"),CONCATENATE("R2C",'Mapa final'!$O$19),"")</f>
        <v/>
      </c>
      <c r="AL47" s="70" t="str">
        <f>IF(AND('Mapa final'!$Y$20="Muy Baja",'Mapa final'!$AA$20="Catastrófico"),CONCATENATE("R2C",'Mapa final'!$O$20),"")</f>
        <v/>
      </c>
      <c r="AM47" s="71" t="str">
        <f>IF(AND('Mapa final'!$Y$21="Muy Baja",'Mapa final'!$AA$21="Catastrófico"),CONCATENATE("R2C",'Mapa final'!$O$21),"")</f>
        <v/>
      </c>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ht="15" customHeight="1" x14ac:dyDescent="0.25">
      <c r="A48" s="97"/>
      <c r="B48" s="283"/>
      <c r="C48" s="283"/>
      <c r="D48" s="284"/>
      <c r="E48" s="340"/>
      <c r="F48" s="325"/>
      <c r="G48" s="325"/>
      <c r="H48" s="325"/>
      <c r="I48" s="326"/>
      <c r="J48" s="90" t="str">
        <f>IF(AND('Mapa final'!$Y$22="Muy Baja",'Mapa final'!$AA$22="Leve"),CONCATENATE("R3C",'Mapa final'!$O$22),"")</f>
        <v/>
      </c>
      <c r="K48" s="91" t="str">
        <f>IF(AND('Mapa final'!$Y$23="Muy Baja",'Mapa final'!$AA$23="Leve"),CONCATENATE("R3C",'Mapa final'!$O$23),"")</f>
        <v/>
      </c>
      <c r="L48" s="91" t="str">
        <f>IF(AND('Mapa final'!$Y$24="Muy Baja",'Mapa final'!$AA$24="Leve"),CONCATENATE("R3C",'Mapa final'!$O$24),"")</f>
        <v/>
      </c>
      <c r="M48" s="91" t="str">
        <f>IF(AND('Mapa final'!$Y$25="Muy Baja",'Mapa final'!$AA$25="Leve"),CONCATENATE("R3C",'Mapa final'!$O$25),"")</f>
        <v/>
      </c>
      <c r="N48" s="91" t="str">
        <f>IF(AND('Mapa final'!$Y$26="Muy Baja",'Mapa final'!$AA$26="Leve"),CONCATENATE("R3C",'Mapa final'!$O$26),"")</f>
        <v/>
      </c>
      <c r="O48" s="92" t="str">
        <f>IF(AND('Mapa final'!$Y$27="Muy Baja",'Mapa final'!$AA$27="Leve"),CONCATENATE("R3C",'Mapa final'!$O$27),"")</f>
        <v/>
      </c>
      <c r="P48" s="90" t="str">
        <f>IF(AND('Mapa final'!$Y$22="Muy Baja",'Mapa final'!$AA$22="Menor"),CONCATENATE("R3C",'Mapa final'!$O$22),"")</f>
        <v/>
      </c>
      <c r="Q48" s="91" t="str">
        <f>IF(AND('Mapa final'!$Y$23="Muy Baja",'Mapa final'!$AA$23="Menor"),CONCATENATE("R3C",'Mapa final'!$O$23),"")</f>
        <v/>
      </c>
      <c r="R48" s="91" t="str">
        <f>IF(AND('Mapa final'!$Y$24="Muy Baja",'Mapa final'!$AA$24="Menor"),CONCATENATE("R3C",'Mapa final'!$O$24),"")</f>
        <v/>
      </c>
      <c r="S48" s="91" t="str">
        <f>IF(AND('Mapa final'!$Y$25="Muy Baja",'Mapa final'!$AA$25="Menor"),CONCATENATE("R3C",'Mapa final'!$O$25),"")</f>
        <v/>
      </c>
      <c r="T48" s="91" t="str">
        <f>IF(AND('Mapa final'!$Y$26="Muy Baja",'Mapa final'!$AA$26="Menor"),CONCATENATE("R3C",'Mapa final'!$O$26),"")</f>
        <v/>
      </c>
      <c r="U48" s="92" t="str">
        <f>IF(AND('Mapa final'!$Y$27="Muy Baja",'Mapa final'!$AA$27="Menor"),CONCATENATE("R3C",'Mapa final'!$O$27),"")</f>
        <v/>
      </c>
      <c r="V48" s="81" t="str">
        <f>IF(AND('Mapa final'!$Y$22="Muy Baja",'Mapa final'!$AA$22="Moderado"),CONCATENATE("R3C",'Mapa final'!$O$22),"")</f>
        <v/>
      </c>
      <c r="W48" s="82" t="str">
        <f>IF(AND('Mapa final'!$Y$23="Muy Baja",'Mapa final'!$AA$23="Moderado"),CONCATENATE("R3C",'Mapa final'!$O$23),"")</f>
        <v/>
      </c>
      <c r="X48" s="82" t="str">
        <f>IF(AND('Mapa final'!$Y$24="Muy Baja",'Mapa final'!$AA$24="Moderado"),CONCATENATE("R3C",'Mapa final'!$O$24),"")</f>
        <v/>
      </c>
      <c r="Y48" s="82" t="str">
        <f>IF(AND('Mapa final'!$Y$25="Muy Baja",'Mapa final'!$AA$25="Moderado"),CONCATENATE("R3C",'Mapa final'!$O$25),"")</f>
        <v/>
      </c>
      <c r="Z48" s="82" t="str">
        <f>IF(AND('Mapa final'!$Y$26="Muy Baja",'Mapa final'!$AA$26="Moderado"),CONCATENATE("R3C",'Mapa final'!$O$26),"")</f>
        <v/>
      </c>
      <c r="AA48" s="83" t="str">
        <f>IF(AND('Mapa final'!$Y$27="Muy Baja",'Mapa final'!$AA$27="Moderado"),CONCATENATE("R3C",'Mapa final'!$O$27),"")</f>
        <v/>
      </c>
      <c r="AB48" s="66" t="str">
        <f>IF(AND('Mapa final'!$Y$22="Muy Baja",'Mapa final'!$AA$22="Mayor"),CONCATENATE("R3C",'Mapa final'!$O$22),"")</f>
        <v/>
      </c>
      <c r="AC48" s="67" t="str">
        <f>IF(AND('Mapa final'!$Y$23="Muy Baja",'Mapa final'!$AA$23="Mayor"),CONCATENATE("R3C",'Mapa final'!$O$23),"")</f>
        <v/>
      </c>
      <c r="AD48" s="67" t="str">
        <f>IF(AND('Mapa final'!$Y$24="Muy Baja",'Mapa final'!$AA$24="Mayor"),CONCATENATE("R3C",'Mapa final'!$O$24),"")</f>
        <v/>
      </c>
      <c r="AE48" s="67" t="str">
        <f>IF(AND('Mapa final'!$Y$25="Muy Baja",'Mapa final'!$AA$25="Mayor"),CONCATENATE("R3C",'Mapa final'!$O$25),"")</f>
        <v/>
      </c>
      <c r="AF48" s="67" t="str">
        <f>IF(AND('Mapa final'!$Y$26="Muy Baja",'Mapa final'!$AA$26="Mayor"),CONCATENATE("R3C",'Mapa final'!$O$26),"")</f>
        <v/>
      </c>
      <c r="AG48" s="68" t="str">
        <f>IF(AND('Mapa final'!$Y$27="Muy Baja",'Mapa final'!$AA$27="Mayor"),CONCATENATE("R3C",'Mapa final'!$O$27),"")</f>
        <v/>
      </c>
      <c r="AH48" s="69" t="str">
        <f>IF(AND('Mapa final'!$Y$22="Muy Baja",'Mapa final'!$AA$22="Catastrófico"),CONCATENATE("R3C",'Mapa final'!$O$22),"")</f>
        <v/>
      </c>
      <c r="AI48" s="70" t="str">
        <f>IF(AND('Mapa final'!$Y$23="Muy Baja",'Mapa final'!$AA$23="Catastrófico"),CONCATENATE("R3C",'Mapa final'!$O$23),"")</f>
        <v/>
      </c>
      <c r="AJ48" s="70" t="str">
        <f>IF(AND('Mapa final'!$Y$24="Muy Baja",'Mapa final'!$AA$24="Catastrófico"),CONCATENATE("R3C",'Mapa final'!$O$24),"")</f>
        <v/>
      </c>
      <c r="AK48" s="70" t="str">
        <f>IF(AND('Mapa final'!$Y$25="Muy Baja",'Mapa final'!$AA$25="Catastrófico"),CONCATENATE("R3C",'Mapa final'!$O$25),"")</f>
        <v/>
      </c>
      <c r="AL48" s="70" t="str">
        <f>IF(AND('Mapa final'!$Y$26="Muy Baja",'Mapa final'!$AA$26="Catastrófico"),CONCATENATE("R3C",'Mapa final'!$O$26),"")</f>
        <v/>
      </c>
      <c r="AM48" s="71" t="str">
        <f>IF(AND('Mapa final'!$Y$27="Muy Baja",'Mapa final'!$AA$27="Catastrófico"),CONCATENATE("R3C",'Mapa final'!$O$27),"")</f>
        <v/>
      </c>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ht="15" customHeight="1" x14ac:dyDescent="0.25">
      <c r="A49" s="97"/>
      <c r="B49" s="283"/>
      <c r="C49" s="283"/>
      <c r="D49" s="284"/>
      <c r="E49" s="324"/>
      <c r="F49" s="325"/>
      <c r="G49" s="325"/>
      <c r="H49" s="325"/>
      <c r="I49" s="326"/>
      <c r="J49" s="90" t="str">
        <f>IF(AND('Mapa final'!$Y$28="Muy Baja",'Mapa final'!$AA$28="Leve"),CONCATENATE("R4C",'Mapa final'!$O$28),"")</f>
        <v/>
      </c>
      <c r="K49" s="91" t="str">
        <f>IF(AND('Mapa final'!$Y$29="Muy Baja",'Mapa final'!$AA$29="Leve"),CONCATENATE("R4C",'Mapa final'!$O$29),"")</f>
        <v/>
      </c>
      <c r="L49" s="91" t="str">
        <f>IF(AND('Mapa final'!$Y$30="Muy Baja",'Mapa final'!$AA$30="Leve"),CONCATENATE("R4C",'Mapa final'!$O$30),"")</f>
        <v/>
      </c>
      <c r="M49" s="91" t="str">
        <f>IF(AND('Mapa final'!$Y$31="Muy Baja",'Mapa final'!$AA$31="Leve"),CONCATENATE("R4C",'Mapa final'!$O$31),"")</f>
        <v/>
      </c>
      <c r="N49" s="91" t="str">
        <f>IF(AND('Mapa final'!$Y$32="Muy Baja",'Mapa final'!$AA$32="Leve"),CONCATENATE("R4C",'Mapa final'!$O$32),"")</f>
        <v/>
      </c>
      <c r="O49" s="92" t="str">
        <f>IF(AND('Mapa final'!$Y$33="Muy Baja",'Mapa final'!$AA$33="Leve"),CONCATENATE("R4C",'Mapa final'!$O$33),"")</f>
        <v/>
      </c>
      <c r="P49" s="90" t="str">
        <f>IF(AND('Mapa final'!$Y$28="Muy Baja",'Mapa final'!$AA$28="Menor"),CONCATENATE("R4C",'Mapa final'!$O$28),"")</f>
        <v/>
      </c>
      <c r="Q49" s="91" t="str">
        <f>IF(AND('Mapa final'!$Y$29="Muy Baja",'Mapa final'!$AA$29="Menor"),CONCATENATE("R4C",'Mapa final'!$O$29),"")</f>
        <v/>
      </c>
      <c r="R49" s="91" t="str">
        <f>IF(AND('Mapa final'!$Y$30="Muy Baja",'Mapa final'!$AA$30="Menor"),CONCATENATE("R4C",'Mapa final'!$O$30),"")</f>
        <v/>
      </c>
      <c r="S49" s="91" t="str">
        <f>IF(AND('Mapa final'!$Y$31="Muy Baja",'Mapa final'!$AA$31="Menor"),CONCATENATE("R4C",'Mapa final'!$O$31),"")</f>
        <v/>
      </c>
      <c r="T49" s="91" t="str">
        <f>IF(AND('Mapa final'!$Y$32="Muy Baja",'Mapa final'!$AA$32="Menor"),CONCATENATE("R4C",'Mapa final'!$O$32),"")</f>
        <v/>
      </c>
      <c r="U49" s="92" t="str">
        <f>IF(AND('Mapa final'!$Y$33="Muy Baja",'Mapa final'!$AA$33="Menor"),CONCATENATE("R4C",'Mapa final'!$O$33),"")</f>
        <v/>
      </c>
      <c r="V49" s="81" t="str">
        <f>IF(AND('Mapa final'!$Y$28="Muy Baja",'Mapa final'!$AA$28="Moderado"),CONCATENATE("R4C",'Mapa final'!$O$28),"")</f>
        <v/>
      </c>
      <c r="W49" s="82" t="str">
        <f>IF(AND('Mapa final'!$Y$29="Muy Baja",'Mapa final'!$AA$29="Moderado"),CONCATENATE("R4C",'Mapa final'!$O$29),"")</f>
        <v/>
      </c>
      <c r="X49" s="82" t="str">
        <f>IF(AND('Mapa final'!$Y$30="Muy Baja",'Mapa final'!$AA$30="Moderado"),CONCATENATE("R4C",'Mapa final'!$O$30),"")</f>
        <v/>
      </c>
      <c r="Y49" s="82" t="str">
        <f>IF(AND('Mapa final'!$Y$31="Muy Baja",'Mapa final'!$AA$31="Moderado"),CONCATENATE("R4C",'Mapa final'!$O$31),"")</f>
        <v/>
      </c>
      <c r="Z49" s="82" t="str">
        <f>IF(AND('Mapa final'!$Y$32="Muy Baja",'Mapa final'!$AA$32="Moderado"),CONCATENATE("R4C",'Mapa final'!$O$32),"")</f>
        <v/>
      </c>
      <c r="AA49" s="83" t="str">
        <f>IF(AND('Mapa final'!$Y$33="Muy Baja",'Mapa final'!$AA$33="Moderado"),CONCATENATE("R4C",'Mapa final'!$O$33),"")</f>
        <v/>
      </c>
      <c r="AB49" s="66" t="str">
        <f>IF(AND('Mapa final'!$Y$28="Muy Baja",'Mapa final'!$AA$28="Mayor"),CONCATENATE("R4C",'Mapa final'!$O$28),"")</f>
        <v/>
      </c>
      <c r="AC49" s="67" t="str">
        <f>IF(AND('Mapa final'!$Y$29="Muy Baja",'Mapa final'!$AA$29="Mayor"),CONCATENATE("R4C",'Mapa final'!$O$29),"")</f>
        <v/>
      </c>
      <c r="AD49" s="67" t="str">
        <f>IF(AND('Mapa final'!$Y$30="Muy Baja",'Mapa final'!$AA$30="Mayor"),CONCATENATE("R4C",'Mapa final'!$O$30),"")</f>
        <v/>
      </c>
      <c r="AE49" s="67" t="str">
        <f>IF(AND('Mapa final'!$Y$31="Muy Baja",'Mapa final'!$AA$31="Mayor"),CONCATENATE("R4C",'Mapa final'!$O$31),"")</f>
        <v/>
      </c>
      <c r="AF49" s="67" t="str">
        <f>IF(AND('Mapa final'!$Y$32="Muy Baja",'Mapa final'!$AA$32="Mayor"),CONCATENATE("R4C",'Mapa final'!$O$32),"")</f>
        <v/>
      </c>
      <c r="AG49" s="68" t="str">
        <f>IF(AND('Mapa final'!$Y$33="Muy Baja",'Mapa final'!$AA$33="Mayor"),CONCATENATE("R4C",'Mapa final'!$O$33),"")</f>
        <v/>
      </c>
      <c r="AH49" s="69" t="str">
        <f>IF(AND('Mapa final'!$Y$28="Muy Baja",'Mapa final'!$AA$28="Catastrófico"),CONCATENATE("R4C",'Mapa final'!$O$28),"")</f>
        <v/>
      </c>
      <c r="AI49" s="70" t="str">
        <f>IF(AND('Mapa final'!$Y$29="Muy Baja",'Mapa final'!$AA$29="Catastrófico"),CONCATENATE("R4C",'Mapa final'!$O$29),"")</f>
        <v/>
      </c>
      <c r="AJ49" s="70" t="str">
        <f>IF(AND('Mapa final'!$Y$30="Muy Baja",'Mapa final'!$AA$30="Catastrófico"),CONCATENATE("R4C",'Mapa final'!$O$30),"")</f>
        <v/>
      </c>
      <c r="AK49" s="70" t="str">
        <f>IF(AND('Mapa final'!$Y$31="Muy Baja",'Mapa final'!$AA$31="Catastrófico"),CONCATENATE("R4C",'Mapa final'!$O$31),"")</f>
        <v/>
      </c>
      <c r="AL49" s="70" t="str">
        <f>IF(AND('Mapa final'!$Y$32="Muy Baja",'Mapa final'!$AA$32="Catastrófico"),CONCATENATE("R4C",'Mapa final'!$O$32),"")</f>
        <v/>
      </c>
      <c r="AM49" s="71" t="str">
        <f>IF(AND('Mapa final'!$Y$33="Muy Baja",'Mapa final'!$AA$33="Catastrófico"),CONCATENATE("R4C",'Mapa final'!$O$33),"")</f>
        <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ht="15" customHeight="1" x14ac:dyDescent="0.25">
      <c r="A50" s="97"/>
      <c r="B50" s="283"/>
      <c r="C50" s="283"/>
      <c r="D50" s="284"/>
      <c r="E50" s="324"/>
      <c r="F50" s="325"/>
      <c r="G50" s="325"/>
      <c r="H50" s="325"/>
      <c r="I50" s="326"/>
      <c r="J50" s="90" t="str">
        <f>IF(AND('Mapa final'!$Y$34="Muy Baja",'Mapa final'!$AA$34="Leve"),CONCATENATE("R5C",'Mapa final'!$O$34),"")</f>
        <v/>
      </c>
      <c r="K50" s="91" t="str">
        <f>IF(AND('Mapa final'!$Y$35="Muy Baja",'Mapa final'!$AA$35="Leve"),CONCATENATE("R5C",'Mapa final'!$O$35),"")</f>
        <v/>
      </c>
      <c r="L50" s="91" t="str">
        <f>IF(AND('Mapa final'!$Y$36="Muy Baja",'Mapa final'!$AA$36="Leve"),CONCATENATE("R5C",'Mapa final'!$O$36),"")</f>
        <v/>
      </c>
      <c r="M50" s="91" t="str">
        <f>IF(AND('Mapa final'!$Y$37="Muy Baja",'Mapa final'!$AA$37="Leve"),CONCATENATE("R5C",'Mapa final'!$O$37),"")</f>
        <v/>
      </c>
      <c r="N50" s="91" t="str">
        <f>IF(AND('Mapa final'!$Y$38="Muy Baja",'Mapa final'!$AA$38="Leve"),CONCATENATE("R5C",'Mapa final'!$O$38),"")</f>
        <v/>
      </c>
      <c r="O50" s="92" t="str">
        <f>IF(AND('Mapa final'!$Y$39="Muy Baja",'Mapa final'!$AA$39="Leve"),CONCATENATE("R5C",'Mapa final'!$O$39),"")</f>
        <v/>
      </c>
      <c r="P50" s="90" t="str">
        <f>IF(AND('Mapa final'!$Y$34="Muy Baja",'Mapa final'!$AA$34="Menor"),CONCATENATE("R5C",'Mapa final'!$O$34),"")</f>
        <v/>
      </c>
      <c r="Q50" s="91" t="str">
        <f>IF(AND('Mapa final'!$Y$35="Muy Baja",'Mapa final'!$AA$35="Menor"),CONCATENATE("R5C",'Mapa final'!$O$35),"")</f>
        <v/>
      </c>
      <c r="R50" s="91" t="str">
        <f>IF(AND('Mapa final'!$Y$36="Muy Baja",'Mapa final'!$AA$36="Menor"),CONCATENATE("R5C",'Mapa final'!$O$36),"")</f>
        <v/>
      </c>
      <c r="S50" s="91" t="str">
        <f>IF(AND('Mapa final'!$Y$37="Muy Baja",'Mapa final'!$AA$37="Menor"),CONCATENATE("R5C",'Mapa final'!$O$37),"")</f>
        <v/>
      </c>
      <c r="T50" s="91" t="str">
        <f>IF(AND('Mapa final'!$Y$38="Muy Baja",'Mapa final'!$AA$38="Menor"),CONCATENATE("R5C",'Mapa final'!$O$38),"")</f>
        <v/>
      </c>
      <c r="U50" s="92" t="str">
        <f>IF(AND('Mapa final'!$Y$39="Muy Baja",'Mapa final'!$AA$39="Menor"),CONCATENATE("R5C",'Mapa final'!$O$39),"")</f>
        <v/>
      </c>
      <c r="V50" s="81" t="str">
        <f>IF(AND('Mapa final'!$Y$34="Muy Baja",'Mapa final'!$AA$34="Moderado"),CONCATENATE("R5C",'Mapa final'!$O$34),"")</f>
        <v/>
      </c>
      <c r="W50" s="82" t="str">
        <f>IF(AND('Mapa final'!$Y$35="Muy Baja",'Mapa final'!$AA$35="Moderado"),CONCATENATE("R5C",'Mapa final'!$O$35),"")</f>
        <v/>
      </c>
      <c r="X50" s="82" t="str">
        <f>IF(AND('Mapa final'!$Y$36="Muy Baja",'Mapa final'!$AA$36="Moderado"),CONCATENATE("R5C",'Mapa final'!$O$36),"")</f>
        <v>R5C3</v>
      </c>
      <c r="Y50" s="82" t="str">
        <f>IF(AND('Mapa final'!$Y$37="Muy Baja",'Mapa final'!$AA$37="Moderado"),CONCATENATE("R5C",'Mapa final'!$O$37),"")</f>
        <v>R5C4</v>
      </c>
      <c r="Z50" s="82" t="str">
        <f>IF(AND('Mapa final'!$Y$38="Muy Baja",'Mapa final'!$AA$38="Moderado"),CONCATENATE("R5C",'Mapa final'!$O$38),"")</f>
        <v/>
      </c>
      <c r="AA50" s="83" t="str">
        <f>IF(AND('Mapa final'!$Y$39="Muy Baja",'Mapa final'!$AA$39="Moderado"),CONCATENATE("R5C",'Mapa final'!$O$39),"")</f>
        <v/>
      </c>
      <c r="AB50" s="66" t="str">
        <f>IF(AND('Mapa final'!$Y$34="Muy Baja",'Mapa final'!$AA$34="Mayor"),CONCATENATE("R5C",'Mapa final'!$O$34),"")</f>
        <v/>
      </c>
      <c r="AC50" s="67" t="str">
        <f>IF(AND('Mapa final'!$Y$35="Muy Baja",'Mapa final'!$AA$35="Mayor"),CONCATENATE("R5C",'Mapa final'!$O$35),"")</f>
        <v/>
      </c>
      <c r="AD50" s="67" t="str">
        <f>IF(AND('Mapa final'!$Y$36="Muy Baja",'Mapa final'!$AA$36="Mayor"),CONCATENATE("R5C",'Mapa final'!$O$36),"")</f>
        <v/>
      </c>
      <c r="AE50" s="67" t="str">
        <f>IF(AND('Mapa final'!$Y$37="Muy Baja",'Mapa final'!$AA$37="Mayor"),CONCATENATE("R5C",'Mapa final'!$O$37),"")</f>
        <v/>
      </c>
      <c r="AF50" s="67" t="str">
        <f>IF(AND('Mapa final'!$Y$38="Muy Baja",'Mapa final'!$AA$38="Mayor"),CONCATENATE("R5C",'Mapa final'!$O$38),"")</f>
        <v/>
      </c>
      <c r="AG50" s="68" t="str">
        <f>IF(AND('Mapa final'!$Y$39="Muy Baja",'Mapa final'!$AA$39="Mayor"),CONCATENATE("R5C",'Mapa final'!$O$39),"")</f>
        <v/>
      </c>
      <c r="AH50" s="69" t="str">
        <f>IF(AND('Mapa final'!$Y$34="Muy Baja",'Mapa final'!$AA$34="Catastrófico"),CONCATENATE("R5C",'Mapa final'!$O$34),"")</f>
        <v/>
      </c>
      <c r="AI50" s="70" t="str">
        <f>IF(AND('Mapa final'!$Y$35="Muy Baja",'Mapa final'!$AA$35="Catastrófico"),CONCATENATE("R5C",'Mapa final'!$O$35),"")</f>
        <v/>
      </c>
      <c r="AJ50" s="70" t="str">
        <f>IF(AND('Mapa final'!$Y$36="Muy Baja",'Mapa final'!$AA$36="Catastrófico"),CONCATENATE("R5C",'Mapa final'!$O$36),"")</f>
        <v/>
      </c>
      <c r="AK50" s="70" t="str">
        <f>IF(AND('Mapa final'!$Y$37="Muy Baja",'Mapa final'!$AA$37="Catastrófico"),CONCATENATE("R5C",'Mapa final'!$O$37),"")</f>
        <v/>
      </c>
      <c r="AL50" s="70" t="str">
        <f>IF(AND('Mapa final'!$Y$38="Muy Baja",'Mapa final'!$AA$38="Catastrófico"),CONCATENATE("R5C",'Mapa final'!$O$38),"")</f>
        <v/>
      </c>
      <c r="AM50" s="71" t="str">
        <f>IF(AND('Mapa final'!$Y$39="Muy Baja",'Mapa final'!$AA$39="Catastrófico"),CONCATENATE("R5C",'Mapa final'!$O$39),"")</f>
        <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 customHeight="1" x14ac:dyDescent="0.25">
      <c r="A51" s="97"/>
      <c r="B51" s="283"/>
      <c r="C51" s="283"/>
      <c r="D51" s="284"/>
      <c r="E51" s="324"/>
      <c r="F51" s="325"/>
      <c r="G51" s="325"/>
      <c r="H51" s="325"/>
      <c r="I51" s="326"/>
      <c r="J51" s="90" t="str">
        <f>IF(AND('Mapa final'!$Y$40="Muy Baja",'Mapa final'!$AA$40="Leve"),CONCATENATE("R6C",'Mapa final'!$O$40),"")</f>
        <v/>
      </c>
      <c r="K51" s="91" t="str">
        <f>IF(AND('Mapa final'!$Y$41="Muy Baja",'Mapa final'!$AA$41="Leve"),CONCATENATE("R6C",'Mapa final'!$O$41),"")</f>
        <v/>
      </c>
      <c r="L51" s="91" t="str">
        <f>IF(AND('Mapa final'!$Y$42="Muy Baja",'Mapa final'!$AA$42="Leve"),CONCATENATE("R6C",'Mapa final'!$O$42),"")</f>
        <v/>
      </c>
      <c r="M51" s="91" t="str">
        <f>IF(AND('Mapa final'!$Y$43="Muy Baja",'Mapa final'!$AA$43="Leve"),CONCATENATE("R6C",'Mapa final'!$O$43),"")</f>
        <v/>
      </c>
      <c r="N51" s="91" t="str">
        <f>IF(AND('Mapa final'!$Y$44="Muy Baja",'Mapa final'!$AA$44="Leve"),CONCATENATE("R6C",'Mapa final'!$O$44),"")</f>
        <v/>
      </c>
      <c r="O51" s="92" t="str">
        <f>IF(AND('Mapa final'!$Y$45="Muy Baja",'Mapa final'!$AA$45="Leve"),CONCATENATE("R6C",'Mapa final'!$O$45),"")</f>
        <v/>
      </c>
      <c r="P51" s="90" t="str">
        <f>IF(AND('Mapa final'!$Y$40="Muy Baja",'Mapa final'!$AA$40="Menor"),CONCATENATE("R6C",'Mapa final'!$O$40),"")</f>
        <v/>
      </c>
      <c r="Q51" s="91" t="str">
        <f>IF(AND('Mapa final'!$Y$41="Muy Baja",'Mapa final'!$AA$41="Menor"),CONCATENATE("R6C",'Mapa final'!$O$41),"")</f>
        <v/>
      </c>
      <c r="R51" s="91" t="str">
        <f>IF(AND('Mapa final'!$Y$42="Muy Baja",'Mapa final'!$AA$42="Menor"),CONCATENATE("R6C",'Mapa final'!$O$42),"")</f>
        <v/>
      </c>
      <c r="S51" s="91" t="str">
        <f>IF(AND('Mapa final'!$Y$43="Muy Baja",'Mapa final'!$AA$43="Menor"),CONCATENATE("R6C",'Mapa final'!$O$43),"")</f>
        <v/>
      </c>
      <c r="T51" s="91" t="str">
        <f>IF(AND('Mapa final'!$Y$44="Muy Baja",'Mapa final'!$AA$44="Menor"),CONCATENATE("R6C",'Mapa final'!$O$44),"")</f>
        <v/>
      </c>
      <c r="U51" s="92" t="str">
        <f>IF(AND('Mapa final'!$Y$45="Muy Baja",'Mapa final'!$AA$45="Menor"),CONCATENATE("R6C",'Mapa final'!$O$45),"")</f>
        <v/>
      </c>
      <c r="V51" s="81" t="str">
        <f>IF(AND('Mapa final'!$Y$40="Muy Baja",'Mapa final'!$AA$40="Moderado"),CONCATENATE("R6C",'Mapa final'!$O$40),"")</f>
        <v/>
      </c>
      <c r="W51" s="82" t="str">
        <f>IF(AND('Mapa final'!$Y$41="Muy Baja",'Mapa final'!$AA$41="Moderado"),CONCATENATE("R6C",'Mapa final'!$O$41),"")</f>
        <v/>
      </c>
      <c r="X51" s="82" t="str">
        <f>IF(AND('Mapa final'!$Y$42="Muy Baja",'Mapa final'!$AA$42="Moderado"),CONCATENATE("R6C",'Mapa final'!$O$42),"")</f>
        <v/>
      </c>
      <c r="Y51" s="82" t="str">
        <f>IF(AND('Mapa final'!$Y$43="Muy Baja",'Mapa final'!$AA$43="Moderado"),CONCATENATE("R6C",'Mapa final'!$O$43),"")</f>
        <v/>
      </c>
      <c r="Z51" s="82" t="str">
        <f>IF(AND('Mapa final'!$Y$44="Muy Baja",'Mapa final'!$AA$44="Moderado"),CONCATENATE("R6C",'Mapa final'!$O$44),"")</f>
        <v/>
      </c>
      <c r="AA51" s="83" t="str">
        <f>IF(AND('Mapa final'!$Y$45="Muy Baja",'Mapa final'!$AA$45="Moderado"),CONCATENATE("R6C",'Mapa final'!$O$45),"")</f>
        <v/>
      </c>
      <c r="AB51" s="66" t="str">
        <f>IF(AND('Mapa final'!$Y$40="Muy Baja",'Mapa final'!$AA$40="Mayor"),CONCATENATE("R6C",'Mapa final'!$O$40),"")</f>
        <v/>
      </c>
      <c r="AC51" s="67" t="str">
        <f>IF(AND('Mapa final'!$Y$41="Muy Baja",'Mapa final'!$AA$41="Mayor"),CONCATENATE("R6C",'Mapa final'!$O$41),"")</f>
        <v/>
      </c>
      <c r="AD51" s="67" t="str">
        <f>IF(AND('Mapa final'!$Y$42="Muy Baja",'Mapa final'!$AA$42="Mayor"),CONCATENATE("R6C",'Mapa final'!$O$42),"")</f>
        <v/>
      </c>
      <c r="AE51" s="67" t="str">
        <f>IF(AND('Mapa final'!$Y$43="Muy Baja",'Mapa final'!$AA$43="Mayor"),CONCATENATE("R6C",'Mapa final'!$O$43),"")</f>
        <v/>
      </c>
      <c r="AF51" s="67" t="str">
        <f>IF(AND('Mapa final'!$Y$44="Muy Baja",'Mapa final'!$AA$44="Mayor"),CONCATENATE("R6C",'Mapa final'!$O$44),"")</f>
        <v/>
      </c>
      <c r="AG51" s="68" t="str">
        <f>IF(AND('Mapa final'!$Y$45="Muy Baja",'Mapa final'!$AA$45="Mayor"),CONCATENATE("R6C",'Mapa final'!$O$45),"")</f>
        <v/>
      </c>
      <c r="AH51" s="69" t="str">
        <f>IF(AND('Mapa final'!$Y$40="Muy Baja",'Mapa final'!$AA$40="Catastrófico"),CONCATENATE("R6C",'Mapa final'!$O$40),"")</f>
        <v/>
      </c>
      <c r="AI51" s="70" t="str">
        <f>IF(AND('Mapa final'!$Y$41="Muy Baja",'Mapa final'!$AA$41="Catastrófico"),CONCATENATE("R6C",'Mapa final'!$O$41),"")</f>
        <v/>
      </c>
      <c r="AJ51" s="70" t="str">
        <f>IF(AND('Mapa final'!$Y$42="Muy Baja",'Mapa final'!$AA$42="Catastrófico"),CONCATENATE("R6C",'Mapa final'!$O$42),"")</f>
        <v/>
      </c>
      <c r="AK51" s="70" t="str">
        <f>IF(AND('Mapa final'!$Y$43="Muy Baja",'Mapa final'!$AA$43="Catastrófico"),CONCATENATE("R6C",'Mapa final'!$O$43),"")</f>
        <v/>
      </c>
      <c r="AL51" s="70" t="str">
        <f>IF(AND('Mapa final'!$Y$44="Muy Baja",'Mapa final'!$AA$44="Catastrófico"),CONCATENATE("R6C",'Mapa final'!$O$44),"")</f>
        <v/>
      </c>
      <c r="AM51" s="71" t="str">
        <f>IF(AND('Mapa final'!$Y$45="Muy Baja",'Mapa final'!$AA$45="Catastrófico"),CONCATENATE("R6C",'Mapa final'!$O$45),"")</f>
        <v/>
      </c>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ht="15" customHeight="1" x14ac:dyDescent="0.25">
      <c r="A52" s="97"/>
      <c r="B52" s="283"/>
      <c r="C52" s="283"/>
      <c r="D52" s="284"/>
      <c r="E52" s="324"/>
      <c r="F52" s="325"/>
      <c r="G52" s="325"/>
      <c r="H52" s="325"/>
      <c r="I52" s="326"/>
      <c r="J52" s="90" t="str">
        <f>IF(AND('Mapa final'!$Y$46="Muy Baja",'Mapa final'!$AA$46="Leve"),CONCATENATE("R7C",'Mapa final'!$O$46),"")</f>
        <v/>
      </c>
      <c r="K52" s="91" t="str">
        <f>IF(AND('Mapa final'!$Y$47="Muy Baja",'Mapa final'!$AA$47="Leve"),CONCATENATE("R7C",'Mapa final'!$O$47),"")</f>
        <v/>
      </c>
      <c r="L52" s="91" t="str">
        <f>IF(AND('Mapa final'!$Y$48="Muy Baja",'Mapa final'!$AA$48="Leve"),CONCATENATE("R7C",'Mapa final'!$O$48),"")</f>
        <v/>
      </c>
      <c r="M52" s="91" t="str">
        <f>IF(AND('Mapa final'!$Y$49="Muy Baja",'Mapa final'!$AA$49="Leve"),CONCATENATE("R7C",'Mapa final'!$O$49),"")</f>
        <v/>
      </c>
      <c r="N52" s="91" t="str">
        <f>IF(AND('Mapa final'!$Y$50="Muy Baja",'Mapa final'!$AA$50="Leve"),CONCATENATE("R7C",'Mapa final'!$O$50),"")</f>
        <v/>
      </c>
      <c r="O52" s="92" t="str">
        <f>IF(AND('Mapa final'!$Y$51="Muy Baja",'Mapa final'!$AA$51="Leve"),CONCATENATE("R7C",'Mapa final'!$O$51),"")</f>
        <v/>
      </c>
      <c r="P52" s="90" t="str">
        <f>IF(AND('Mapa final'!$Y$46="Muy Baja",'Mapa final'!$AA$46="Menor"),CONCATENATE("R7C",'Mapa final'!$O$46),"")</f>
        <v/>
      </c>
      <c r="Q52" s="91" t="str">
        <f>IF(AND('Mapa final'!$Y$47="Muy Baja",'Mapa final'!$AA$47="Menor"),CONCATENATE("R7C",'Mapa final'!$O$47),"")</f>
        <v/>
      </c>
      <c r="R52" s="91" t="str">
        <f>IF(AND('Mapa final'!$Y$48="Muy Baja",'Mapa final'!$AA$48="Menor"),CONCATENATE("R7C",'Mapa final'!$O$48),"")</f>
        <v/>
      </c>
      <c r="S52" s="91" t="str">
        <f>IF(AND('Mapa final'!$Y$49="Muy Baja",'Mapa final'!$AA$49="Menor"),CONCATENATE("R7C",'Mapa final'!$O$49),"")</f>
        <v/>
      </c>
      <c r="T52" s="91" t="str">
        <f>IF(AND('Mapa final'!$Y$50="Muy Baja",'Mapa final'!$AA$50="Menor"),CONCATENATE("R7C",'Mapa final'!$O$50),"")</f>
        <v/>
      </c>
      <c r="U52" s="92" t="str">
        <f>IF(AND('Mapa final'!$Y$51="Muy Baja",'Mapa final'!$AA$51="Menor"),CONCATENATE("R7C",'Mapa final'!$O$51),"")</f>
        <v/>
      </c>
      <c r="V52" s="81" t="str">
        <f>IF(AND('Mapa final'!$Y$46="Muy Baja",'Mapa final'!$AA$46="Moderado"),CONCATENATE("R7C",'Mapa final'!$O$46),"")</f>
        <v/>
      </c>
      <c r="W52" s="82" t="str">
        <f>IF(AND('Mapa final'!$Y$47="Muy Baja",'Mapa final'!$AA$47="Moderado"),CONCATENATE("R7C",'Mapa final'!$O$47),"")</f>
        <v/>
      </c>
      <c r="X52" s="82" t="str">
        <f>IF(AND('Mapa final'!$Y$48="Muy Baja",'Mapa final'!$AA$48="Moderado"),CONCATENATE("R7C",'Mapa final'!$O$48),"")</f>
        <v/>
      </c>
      <c r="Y52" s="82" t="str">
        <f>IF(AND('Mapa final'!$Y$49="Muy Baja",'Mapa final'!$AA$49="Moderado"),CONCATENATE("R7C",'Mapa final'!$O$49),"")</f>
        <v/>
      </c>
      <c r="Z52" s="82" t="str">
        <f>IF(AND('Mapa final'!$Y$50="Muy Baja",'Mapa final'!$AA$50="Moderado"),CONCATENATE("R7C",'Mapa final'!$O$50),"")</f>
        <v/>
      </c>
      <c r="AA52" s="83" t="str">
        <f>IF(AND('Mapa final'!$Y$51="Muy Baja",'Mapa final'!$AA$51="Moderado"),CONCATENATE("R7C",'Mapa final'!$O$51),"")</f>
        <v/>
      </c>
      <c r="AB52" s="66" t="str">
        <f>IF(AND('Mapa final'!$Y$46="Muy Baja",'Mapa final'!$AA$46="Mayor"),CONCATENATE("R7C",'Mapa final'!$O$46),"")</f>
        <v/>
      </c>
      <c r="AC52" s="67" t="str">
        <f>IF(AND('Mapa final'!$Y$47="Muy Baja",'Mapa final'!$AA$47="Mayor"),CONCATENATE("R7C",'Mapa final'!$O$47),"")</f>
        <v/>
      </c>
      <c r="AD52" s="67" t="str">
        <f>IF(AND('Mapa final'!$Y$48="Muy Baja",'Mapa final'!$AA$48="Mayor"),CONCATENATE("R7C",'Mapa final'!$O$48),"")</f>
        <v/>
      </c>
      <c r="AE52" s="67" t="str">
        <f>IF(AND('Mapa final'!$Y$49="Muy Baja",'Mapa final'!$AA$49="Mayor"),CONCATENATE("R7C",'Mapa final'!$O$49),"")</f>
        <v/>
      </c>
      <c r="AF52" s="67" t="str">
        <f>IF(AND('Mapa final'!$Y$50="Muy Baja",'Mapa final'!$AA$50="Mayor"),CONCATENATE("R7C",'Mapa final'!$O$50),"")</f>
        <v/>
      </c>
      <c r="AG52" s="68" t="str">
        <f>IF(AND('Mapa final'!$Y$51="Muy Baja",'Mapa final'!$AA$51="Mayor"),CONCATENATE("R7C",'Mapa final'!$O$51),"")</f>
        <v/>
      </c>
      <c r="AH52" s="69" t="str">
        <f>IF(AND('Mapa final'!$Y$46="Muy Baja",'Mapa final'!$AA$46="Catastrófico"),CONCATENATE("R7C",'Mapa final'!$O$46),"")</f>
        <v/>
      </c>
      <c r="AI52" s="70" t="str">
        <f>IF(AND('Mapa final'!$Y$47="Muy Baja",'Mapa final'!$AA$47="Catastrófico"),CONCATENATE("R7C",'Mapa final'!$O$47),"")</f>
        <v/>
      </c>
      <c r="AJ52" s="70" t="str">
        <f>IF(AND('Mapa final'!$Y$48="Muy Baja",'Mapa final'!$AA$48="Catastrófico"),CONCATENATE("R7C",'Mapa final'!$O$48),"")</f>
        <v/>
      </c>
      <c r="AK52" s="70" t="str">
        <f>IF(AND('Mapa final'!$Y$49="Muy Baja",'Mapa final'!$AA$49="Catastrófico"),CONCATENATE("R7C",'Mapa final'!$O$49),"")</f>
        <v/>
      </c>
      <c r="AL52" s="70" t="str">
        <f>IF(AND('Mapa final'!$Y$50="Muy Baja",'Mapa final'!$AA$50="Catastrófico"),CONCATENATE("R7C",'Mapa final'!$O$50),"")</f>
        <v/>
      </c>
      <c r="AM52" s="71" t="str">
        <f>IF(AND('Mapa final'!$Y$51="Muy Baja",'Mapa final'!$AA$51="Catastrófico"),CONCATENATE("R7C",'Mapa final'!$O$51),"")</f>
        <v/>
      </c>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283"/>
      <c r="C53" s="283"/>
      <c r="D53" s="284"/>
      <c r="E53" s="324"/>
      <c r="F53" s="325"/>
      <c r="G53" s="325"/>
      <c r="H53" s="325"/>
      <c r="I53" s="326"/>
      <c r="J53" s="90" t="str">
        <f>IF(AND('Mapa final'!$Y$52="Muy Baja",'Mapa final'!$AA$52="Leve"),CONCATENATE("R8C",'Mapa final'!$O$52),"")</f>
        <v/>
      </c>
      <c r="K53" s="91" t="str">
        <f>IF(AND('Mapa final'!$Y$53="Muy Baja",'Mapa final'!$AA$53="Leve"),CONCATENATE("R8C",'Mapa final'!$O$53),"")</f>
        <v/>
      </c>
      <c r="L53" s="91" t="str">
        <f>IF(AND('Mapa final'!$Y$54="Muy Baja",'Mapa final'!$AA$54="Leve"),CONCATENATE("R8C",'Mapa final'!$O$54),"")</f>
        <v/>
      </c>
      <c r="M53" s="91" t="str">
        <f>IF(AND('Mapa final'!$Y$55="Muy Baja",'Mapa final'!$AA$55="Leve"),CONCATENATE("R8C",'Mapa final'!$O$55),"")</f>
        <v/>
      </c>
      <c r="N53" s="91" t="str">
        <f>IF(AND('Mapa final'!$Y$56="Muy Baja",'Mapa final'!$AA$56="Leve"),CONCATENATE("R8C",'Mapa final'!$O$56),"")</f>
        <v/>
      </c>
      <c r="O53" s="92" t="str">
        <f>IF(AND('Mapa final'!$Y$57="Muy Baja",'Mapa final'!$AA$57="Leve"),CONCATENATE("R8C",'Mapa final'!$O$57),"")</f>
        <v/>
      </c>
      <c r="P53" s="90" t="str">
        <f>IF(AND('Mapa final'!$Y$52="Muy Baja",'Mapa final'!$AA$52="Menor"),CONCATENATE("R8C",'Mapa final'!$O$52),"")</f>
        <v/>
      </c>
      <c r="Q53" s="91" t="str">
        <f>IF(AND('Mapa final'!$Y$53="Muy Baja",'Mapa final'!$AA$53="Menor"),CONCATENATE("R8C",'Mapa final'!$O$53),"")</f>
        <v/>
      </c>
      <c r="R53" s="91" t="str">
        <f>IF(AND('Mapa final'!$Y$54="Muy Baja",'Mapa final'!$AA$54="Menor"),CONCATENATE("R8C",'Mapa final'!$O$54),"")</f>
        <v/>
      </c>
      <c r="S53" s="91" t="str">
        <f>IF(AND('Mapa final'!$Y$55="Muy Baja",'Mapa final'!$AA$55="Menor"),CONCATENATE("R8C",'Mapa final'!$O$55),"")</f>
        <v/>
      </c>
      <c r="T53" s="91" t="str">
        <f>IF(AND('Mapa final'!$Y$56="Muy Baja",'Mapa final'!$AA$56="Menor"),CONCATENATE("R8C",'Mapa final'!$O$56),"")</f>
        <v/>
      </c>
      <c r="U53" s="92" t="str">
        <f>IF(AND('Mapa final'!$Y$57="Muy Baja",'Mapa final'!$AA$57="Menor"),CONCATENATE("R8C",'Mapa final'!$O$57),"")</f>
        <v/>
      </c>
      <c r="V53" s="81" t="str">
        <f>IF(AND('Mapa final'!$Y$52="Muy Baja",'Mapa final'!$AA$52="Moderado"),CONCATENATE("R8C",'Mapa final'!$O$52),"")</f>
        <v/>
      </c>
      <c r="W53" s="82" t="str">
        <f>IF(AND('Mapa final'!$Y$53="Muy Baja",'Mapa final'!$AA$53="Moderado"),CONCATENATE("R8C",'Mapa final'!$O$53),"")</f>
        <v/>
      </c>
      <c r="X53" s="82" t="str">
        <f>IF(AND('Mapa final'!$Y$54="Muy Baja",'Mapa final'!$AA$54="Moderado"),CONCATENATE("R8C",'Mapa final'!$O$54),"")</f>
        <v/>
      </c>
      <c r="Y53" s="82" t="str">
        <f>IF(AND('Mapa final'!$Y$55="Muy Baja",'Mapa final'!$AA$55="Moderado"),CONCATENATE("R8C",'Mapa final'!$O$55),"")</f>
        <v/>
      </c>
      <c r="Z53" s="82" t="str">
        <f>IF(AND('Mapa final'!$Y$56="Muy Baja",'Mapa final'!$AA$56="Moderado"),CONCATENATE("R8C",'Mapa final'!$O$56),"")</f>
        <v/>
      </c>
      <c r="AA53" s="83" t="str">
        <f>IF(AND('Mapa final'!$Y$57="Muy Baja",'Mapa final'!$AA$57="Moderado"),CONCATENATE("R8C",'Mapa final'!$O$57),"")</f>
        <v/>
      </c>
      <c r="AB53" s="66" t="str">
        <f>IF(AND('Mapa final'!$Y$52="Muy Baja",'Mapa final'!$AA$52="Mayor"),CONCATENATE("R8C",'Mapa final'!$O$52),"")</f>
        <v/>
      </c>
      <c r="AC53" s="67" t="str">
        <f>IF(AND('Mapa final'!$Y$53="Muy Baja",'Mapa final'!$AA$53="Mayor"),CONCATENATE("R8C",'Mapa final'!$O$53),"")</f>
        <v/>
      </c>
      <c r="AD53" s="67" t="str">
        <f>IF(AND('Mapa final'!$Y$54="Muy Baja",'Mapa final'!$AA$54="Mayor"),CONCATENATE("R8C",'Mapa final'!$O$54),"")</f>
        <v/>
      </c>
      <c r="AE53" s="67" t="str">
        <f>IF(AND('Mapa final'!$Y$55="Muy Baja",'Mapa final'!$AA$55="Mayor"),CONCATENATE("R8C",'Mapa final'!$O$55),"")</f>
        <v/>
      </c>
      <c r="AF53" s="67" t="str">
        <f>IF(AND('Mapa final'!$Y$56="Muy Baja",'Mapa final'!$AA$56="Mayor"),CONCATENATE("R8C",'Mapa final'!$O$56),"")</f>
        <v/>
      </c>
      <c r="AG53" s="68" t="str">
        <f>IF(AND('Mapa final'!$Y$57="Muy Baja",'Mapa final'!$AA$57="Mayor"),CONCATENATE("R8C",'Mapa final'!$O$57),"")</f>
        <v/>
      </c>
      <c r="AH53" s="69" t="str">
        <f>IF(AND('Mapa final'!$Y$52="Muy Baja",'Mapa final'!$AA$52="Catastrófico"),CONCATENATE("R8C",'Mapa final'!$O$52),"")</f>
        <v/>
      </c>
      <c r="AI53" s="70" t="str">
        <f>IF(AND('Mapa final'!$Y$53="Muy Baja",'Mapa final'!$AA$53="Catastrófico"),CONCATENATE("R8C",'Mapa final'!$O$53),"")</f>
        <v/>
      </c>
      <c r="AJ53" s="70" t="str">
        <f>IF(AND('Mapa final'!$Y$54="Muy Baja",'Mapa final'!$AA$54="Catastrófico"),CONCATENATE("R8C",'Mapa final'!$O$54),"")</f>
        <v/>
      </c>
      <c r="AK53" s="70" t="str">
        <f>IF(AND('Mapa final'!$Y$55="Muy Baja",'Mapa final'!$AA$55="Catastrófico"),CONCATENATE("R8C",'Mapa final'!$O$55),"")</f>
        <v/>
      </c>
      <c r="AL53" s="70" t="str">
        <f>IF(AND('Mapa final'!$Y$56="Muy Baja",'Mapa final'!$AA$56="Catastrófico"),CONCATENATE("R8C",'Mapa final'!$O$56),"")</f>
        <v/>
      </c>
      <c r="AM53" s="71" t="str">
        <f>IF(AND('Mapa final'!$Y$57="Muy Baja",'Mapa final'!$AA$57="Catastrófico"),CONCATENATE("R8C",'Mapa final'!$O$57),"")</f>
        <v/>
      </c>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283"/>
      <c r="C54" s="283"/>
      <c r="D54" s="284"/>
      <c r="E54" s="324"/>
      <c r="F54" s="325"/>
      <c r="G54" s="325"/>
      <c r="H54" s="325"/>
      <c r="I54" s="326"/>
      <c r="J54" s="90" t="str">
        <f>IF(AND('Mapa final'!$Y$58="Muy Baja",'Mapa final'!$AA$58="Leve"),CONCATENATE("R9C",'Mapa final'!$O$58),"")</f>
        <v/>
      </c>
      <c r="K54" s="91" t="str">
        <f>IF(AND('Mapa final'!$Y$59="Muy Baja",'Mapa final'!$AA$59="Leve"),CONCATENATE("R9C",'Mapa final'!$O$59),"")</f>
        <v/>
      </c>
      <c r="L54" s="91" t="str">
        <f>IF(AND('Mapa final'!$Y$60="Muy Baja",'Mapa final'!$AA$60="Leve"),CONCATENATE("R9C",'Mapa final'!$O$60),"")</f>
        <v/>
      </c>
      <c r="M54" s="91" t="str">
        <f>IF(AND('Mapa final'!$Y$61="Muy Baja",'Mapa final'!$AA$61="Leve"),CONCATENATE("R9C",'Mapa final'!$O$61),"")</f>
        <v/>
      </c>
      <c r="N54" s="91" t="str">
        <f>IF(AND('Mapa final'!$Y$62="Muy Baja",'Mapa final'!$AA$62="Leve"),CONCATENATE("R9C",'Mapa final'!$O$62),"")</f>
        <v/>
      </c>
      <c r="O54" s="92" t="str">
        <f>IF(AND('Mapa final'!$Y$63="Muy Baja",'Mapa final'!$AA$63="Leve"),CONCATENATE("R9C",'Mapa final'!$O$63),"")</f>
        <v/>
      </c>
      <c r="P54" s="90" t="str">
        <f>IF(AND('Mapa final'!$Y$58="Muy Baja",'Mapa final'!$AA$58="Menor"),CONCATENATE("R9C",'Mapa final'!$O$58),"")</f>
        <v/>
      </c>
      <c r="Q54" s="91" t="str">
        <f>IF(AND('Mapa final'!$Y$59="Muy Baja",'Mapa final'!$AA$59="Menor"),CONCATENATE("R9C",'Mapa final'!$O$59),"")</f>
        <v/>
      </c>
      <c r="R54" s="91" t="str">
        <f>IF(AND('Mapa final'!$Y$60="Muy Baja",'Mapa final'!$AA$60="Menor"),CONCATENATE("R9C",'Mapa final'!$O$60),"")</f>
        <v/>
      </c>
      <c r="S54" s="91" t="str">
        <f>IF(AND('Mapa final'!$Y$61="Muy Baja",'Mapa final'!$AA$61="Menor"),CONCATENATE("R9C",'Mapa final'!$O$61),"")</f>
        <v/>
      </c>
      <c r="T54" s="91" t="str">
        <f>IF(AND('Mapa final'!$Y$62="Muy Baja",'Mapa final'!$AA$62="Menor"),CONCATENATE("R9C",'Mapa final'!$O$62),"")</f>
        <v/>
      </c>
      <c r="U54" s="92" t="str">
        <f>IF(AND('Mapa final'!$Y$63="Muy Baja",'Mapa final'!$AA$63="Menor"),CONCATENATE("R9C",'Mapa final'!$O$63),"")</f>
        <v/>
      </c>
      <c r="V54" s="81" t="str">
        <f>IF(AND('Mapa final'!$Y$58="Muy Baja",'Mapa final'!$AA$58="Moderado"),CONCATENATE("R9C",'Mapa final'!$O$58),"")</f>
        <v/>
      </c>
      <c r="W54" s="82" t="str">
        <f>IF(AND('Mapa final'!$Y$59="Muy Baja",'Mapa final'!$AA$59="Moderado"),CONCATENATE("R9C",'Mapa final'!$O$59),"")</f>
        <v/>
      </c>
      <c r="X54" s="82" t="str">
        <f>IF(AND('Mapa final'!$Y$60="Muy Baja",'Mapa final'!$AA$60="Moderado"),CONCATENATE("R9C",'Mapa final'!$O$60),"")</f>
        <v/>
      </c>
      <c r="Y54" s="82" t="str">
        <f>IF(AND('Mapa final'!$Y$61="Muy Baja",'Mapa final'!$AA$61="Moderado"),CONCATENATE("R9C",'Mapa final'!$O$61),"")</f>
        <v/>
      </c>
      <c r="Z54" s="82" t="str">
        <f>IF(AND('Mapa final'!$Y$62="Muy Baja",'Mapa final'!$AA$62="Moderado"),CONCATENATE("R9C",'Mapa final'!$O$62),"")</f>
        <v/>
      </c>
      <c r="AA54" s="83" t="str">
        <f>IF(AND('Mapa final'!$Y$63="Muy Baja",'Mapa final'!$AA$63="Moderado"),CONCATENATE("R9C",'Mapa final'!$O$63),"")</f>
        <v/>
      </c>
      <c r="AB54" s="66" t="str">
        <f>IF(AND('Mapa final'!$Y$58="Muy Baja",'Mapa final'!$AA$58="Mayor"),CONCATENATE("R9C",'Mapa final'!$O$58),"")</f>
        <v/>
      </c>
      <c r="AC54" s="67" t="str">
        <f>IF(AND('Mapa final'!$Y$59="Muy Baja",'Mapa final'!$AA$59="Mayor"),CONCATENATE("R9C",'Mapa final'!$O$59),"")</f>
        <v/>
      </c>
      <c r="AD54" s="67" t="str">
        <f>IF(AND('Mapa final'!$Y$60="Muy Baja",'Mapa final'!$AA$60="Mayor"),CONCATENATE("R9C",'Mapa final'!$O$60),"")</f>
        <v/>
      </c>
      <c r="AE54" s="67" t="str">
        <f>IF(AND('Mapa final'!$Y$61="Muy Baja",'Mapa final'!$AA$61="Mayor"),CONCATENATE("R9C",'Mapa final'!$O$61),"")</f>
        <v/>
      </c>
      <c r="AF54" s="67" t="str">
        <f>IF(AND('Mapa final'!$Y$62="Muy Baja",'Mapa final'!$AA$62="Mayor"),CONCATENATE("R9C",'Mapa final'!$O$62),"")</f>
        <v/>
      </c>
      <c r="AG54" s="68" t="str">
        <f>IF(AND('Mapa final'!$Y$63="Muy Baja",'Mapa final'!$AA$63="Mayor"),CONCATENATE("R9C",'Mapa final'!$O$63),"")</f>
        <v/>
      </c>
      <c r="AH54" s="69" t="str">
        <f>IF(AND('Mapa final'!$Y$58="Muy Baja",'Mapa final'!$AA$58="Catastrófico"),CONCATENATE("R9C",'Mapa final'!$O$58),"")</f>
        <v/>
      </c>
      <c r="AI54" s="70" t="str">
        <f>IF(AND('Mapa final'!$Y$59="Muy Baja",'Mapa final'!$AA$59="Catastrófico"),CONCATENATE("R9C",'Mapa final'!$O$59),"")</f>
        <v/>
      </c>
      <c r="AJ54" s="70" t="str">
        <f>IF(AND('Mapa final'!$Y$60="Muy Baja",'Mapa final'!$AA$60="Catastrófico"),CONCATENATE("R9C",'Mapa final'!$O$60),"")</f>
        <v/>
      </c>
      <c r="AK54" s="70" t="str">
        <f>IF(AND('Mapa final'!$Y$61="Muy Baja",'Mapa final'!$AA$61="Catastrófico"),CONCATENATE("R9C",'Mapa final'!$O$61),"")</f>
        <v/>
      </c>
      <c r="AL54" s="70" t="str">
        <f>IF(AND('Mapa final'!$Y$62="Muy Baja",'Mapa final'!$AA$62="Catastrófico"),CONCATENATE("R9C",'Mapa final'!$O$62),"")</f>
        <v/>
      </c>
      <c r="AM54" s="71" t="str">
        <f>IF(AND('Mapa final'!$Y$63="Muy Baja",'Mapa final'!$AA$63="Catastrófico"),CONCATENATE("R9C",'Mapa final'!$O$63),"")</f>
        <v/>
      </c>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ht="15.75" customHeight="1" thickBot="1" x14ac:dyDescent="0.3">
      <c r="A55" s="97"/>
      <c r="B55" s="283"/>
      <c r="C55" s="283"/>
      <c r="D55" s="284"/>
      <c r="E55" s="327"/>
      <c r="F55" s="328"/>
      <c r="G55" s="328"/>
      <c r="H55" s="328"/>
      <c r="I55" s="329"/>
      <c r="J55" s="93" t="str">
        <f>IF(AND('Mapa final'!$Y$64="Muy Baja",'Mapa final'!$AA$64="Leve"),CONCATENATE("R10C",'Mapa final'!$O$64),"")</f>
        <v/>
      </c>
      <c r="K55" s="94" t="str">
        <f>IF(AND('Mapa final'!$Y$65="Muy Baja",'Mapa final'!$AA$65="Leve"),CONCATENATE("R10C",'Mapa final'!$O$65),"")</f>
        <v/>
      </c>
      <c r="L55" s="94" t="str">
        <f>IF(AND('Mapa final'!$Y$66="Muy Baja",'Mapa final'!$AA$66="Leve"),CONCATENATE("R10C",'Mapa final'!$O$66),"")</f>
        <v/>
      </c>
      <c r="M55" s="94" t="str">
        <f>IF(AND('Mapa final'!$Y$67="Muy Baja",'Mapa final'!$AA$67="Leve"),CONCATENATE("R10C",'Mapa final'!$O$67),"")</f>
        <v/>
      </c>
      <c r="N55" s="94" t="str">
        <f>IF(AND('Mapa final'!$Y$68="Muy Baja",'Mapa final'!$AA$68="Leve"),CONCATENATE("R10C",'Mapa final'!$O$68),"")</f>
        <v/>
      </c>
      <c r="O55" s="95" t="str">
        <f>IF(AND('Mapa final'!$Y$69="Muy Baja",'Mapa final'!$AA$69="Leve"),CONCATENATE("R10C",'Mapa final'!$O$69),"")</f>
        <v/>
      </c>
      <c r="P55" s="93" t="str">
        <f>IF(AND('Mapa final'!$Y$64="Muy Baja",'Mapa final'!$AA$64="Menor"),CONCATENATE("R10C",'Mapa final'!$O$64),"")</f>
        <v/>
      </c>
      <c r="Q55" s="94" t="str">
        <f>IF(AND('Mapa final'!$Y$65="Muy Baja",'Mapa final'!$AA$65="Menor"),CONCATENATE("R10C",'Mapa final'!$O$65),"")</f>
        <v/>
      </c>
      <c r="R55" s="94" t="str">
        <f>IF(AND('Mapa final'!$Y$66="Muy Baja",'Mapa final'!$AA$66="Menor"),CONCATENATE("R10C",'Mapa final'!$O$66),"")</f>
        <v/>
      </c>
      <c r="S55" s="94" t="str">
        <f>IF(AND('Mapa final'!$Y$67="Muy Baja",'Mapa final'!$AA$67="Menor"),CONCATENATE("R10C",'Mapa final'!$O$67),"")</f>
        <v/>
      </c>
      <c r="T55" s="94" t="str">
        <f>IF(AND('Mapa final'!$Y$68="Muy Baja",'Mapa final'!$AA$68="Menor"),CONCATENATE("R10C",'Mapa final'!$O$68),"")</f>
        <v/>
      </c>
      <c r="U55" s="95" t="str">
        <f>IF(AND('Mapa final'!$Y$69="Muy Baja",'Mapa final'!$AA$69="Menor"),CONCATENATE("R10C",'Mapa final'!$O$69),"")</f>
        <v/>
      </c>
      <c r="V55" s="84" t="str">
        <f>IF(AND('Mapa final'!$Y$64="Muy Baja",'Mapa final'!$AA$64="Moderado"),CONCATENATE("R10C",'Mapa final'!$O$64),"")</f>
        <v/>
      </c>
      <c r="W55" s="85" t="str">
        <f>IF(AND('Mapa final'!$Y$65="Muy Baja",'Mapa final'!$AA$65="Moderado"),CONCATENATE("R10C",'Mapa final'!$O$65),"")</f>
        <v/>
      </c>
      <c r="X55" s="85" t="str">
        <f>IF(AND('Mapa final'!$Y$66="Muy Baja",'Mapa final'!$AA$66="Moderado"),CONCATENATE("R10C",'Mapa final'!$O$66),"")</f>
        <v/>
      </c>
      <c r="Y55" s="85" t="str">
        <f>IF(AND('Mapa final'!$Y$67="Muy Baja",'Mapa final'!$AA$67="Moderado"),CONCATENATE("R10C",'Mapa final'!$O$67),"")</f>
        <v/>
      </c>
      <c r="Z55" s="85" t="str">
        <f>IF(AND('Mapa final'!$Y$68="Muy Baja",'Mapa final'!$AA$68="Moderado"),CONCATENATE("R10C",'Mapa final'!$O$68),"")</f>
        <v/>
      </c>
      <c r="AA55" s="86" t="str">
        <f>IF(AND('Mapa final'!$Y$69="Muy Baja",'Mapa final'!$AA$69="Moderado"),CONCATENATE("R10C",'Mapa final'!$O$69),"")</f>
        <v/>
      </c>
      <c r="AB55" s="72" t="str">
        <f>IF(AND('Mapa final'!$Y$64="Muy Baja",'Mapa final'!$AA$64="Mayor"),CONCATENATE("R10C",'Mapa final'!$O$64),"")</f>
        <v/>
      </c>
      <c r="AC55" s="73" t="str">
        <f>IF(AND('Mapa final'!$Y$65="Muy Baja",'Mapa final'!$AA$65="Mayor"),CONCATENATE("R10C",'Mapa final'!$O$65),"")</f>
        <v/>
      </c>
      <c r="AD55" s="73" t="str">
        <f>IF(AND('Mapa final'!$Y$66="Muy Baja",'Mapa final'!$AA$66="Mayor"),CONCATENATE("R10C",'Mapa final'!$O$66),"")</f>
        <v/>
      </c>
      <c r="AE55" s="73" t="str">
        <f>IF(AND('Mapa final'!$Y$67="Muy Baja",'Mapa final'!$AA$67="Mayor"),CONCATENATE("R10C",'Mapa final'!$O$67),"")</f>
        <v/>
      </c>
      <c r="AF55" s="73" t="str">
        <f>IF(AND('Mapa final'!$Y$68="Muy Baja",'Mapa final'!$AA$68="Mayor"),CONCATENATE("R10C",'Mapa final'!$O$68),"")</f>
        <v/>
      </c>
      <c r="AG55" s="74" t="str">
        <f>IF(AND('Mapa final'!$Y$69="Muy Baja",'Mapa final'!$AA$69="Mayor"),CONCATENATE("R10C",'Mapa final'!$O$69),"")</f>
        <v/>
      </c>
      <c r="AH55" s="75" t="str">
        <f>IF(AND('Mapa final'!$Y$64="Muy Baja",'Mapa final'!$AA$64="Catastrófico"),CONCATENATE("R10C",'Mapa final'!$O$64),"")</f>
        <v/>
      </c>
      <c r="AI55" s="76" t="str">
        <f>IF(AND('Mapa final'!$Y$65="Muy Baja",'Mapa final'!$AA$65="Catastrófico"),CONCATENATE("R10C",'Mapa final'!$O$65),"")</f>
        <v/>
      </c>
      <c r="AJ55" s="76" t="str">
        <f>IF(AND('Mapa final'!$Y$66="Muy Baja",'Mapa final'!$AA$66="Catastrófico"),CONCATENATE("R10C",'Mapa final'!$O$66),"")</f>
        <v/>
      </c>
      <c r="AK55" s="76" t="str">
        <f>IF(AND('Mapa final'!$Y$67="Muy Baja",'Mapa final'!$AA$67="Catastrófico"),CONCATENATE("R10C",'Mapa final'!$O$67),"")</f>
        <v/>
      </c>
      <c r="AL55" s="76" t="str">
        <f>IF(AND('Mapa final'!$Y$68="Muy Baja",'Mapa final'!$AA$68="Catastrófico"),CONCATENATE("R10C",'Mapa final'!$O$68),"")</f>
        <v/>
      </c>
      <c r="AM55" s="77" t="str">
        <f>IF(AND('Mapa final'!$Y$69="Muy Baja",'Mapa final'!$AA$69="Catastrófico"),CONCATENATE("R10C",'Mapa final'!$O$69),"")</f>
        <v/>
      </c>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321" t="s">
        <v>112</v>
      </c>
      <c r="K56" s="322"/>
      <c r="L56" s="322"/>
      <c r="M56" s="322"/>
      <c r="N56" s="322"/>
      <c r="O56" s="323"/>
      <c r="P56" s="321" t="s">
        <v>111</v>
      </c>
      <c r="Q56" s="322"/>
      <c r="R56" s="322"/>
      <c r="S56" s="322"/>
      <c r="T56" s="322"/>
      <c r="U56" s="323"/>
      <c r="V56" s="321" t="s">
        <v>110</v>
      </c>
      <c r="W56" s="322"/>
      <c r="X56" s="322"/>
      <c r="Y56" s="322"/>
      <c r="Z56" s="322"/>
      <c r="AA56" s="323"/>
      <c r="AB56" s="321" t="s">
        <v>109</v>
      </c>
      <c r="AC56" s="330"/>
      <c r="AD56" s="322"/>
      <c r="AE56" s="322"/>
      <c r="AF56" s="322"/>
      <c r="AG56" s="323"/>
      <c r="AH56" s="321" t="s">
        <v>108</v>
      </c>
      <c r="AI56" s="322"/>
      <c r="AJ56" s="322"/>
      <c r="AK56" s="322"/>
      <c r="AL56" s="322"/>
      <c r="AM56" s="323"/>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324"/>
      <c r="K57" s="325"/>
      <c r="L57" s="325"/>
      <c r="M57" s="325"/>
      <c r="N57" s="325"/>
      <c r="O57" s="326"/>
      <c r="P57" s="324"/>
      <c r="Q57" s="325"/>
      <c r="R57" s="325"/>
      <c r="S57" s="325"/>
      <c r="T57" s="325"/>
      <c r="U57" s="326"/>
      <c r="V57" s="324"/>
      <c r="W57" s="325"/>
      <c r="X57" s="325"/>
      <c r="Y57" s="325"/>
      <c r="Z57" s="325"/>
      <c r="AA57" s="326"/>
      <c r="AB57" s="324"/>
      <c r="AC57" s="325"/>
      <c r="AD57" s="325"/>
      <c r="AE57" s="325"/>
      <c r="AF57" s="325"/>
      <c r="AG57" s="326"/>
      <c r="AH57" s="324"/>
      <c r="AI57" s="325"/>
      <c r="AJ57" s="325"/>
      <c r="AK57" s="325"/>
      <c r="AL57" s="325"/>
      <c r="AM57" s="326"/>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324"/>
      <c r="K58" s="325"/>
      <c r="L58" s="325"/>
      <c r="M58" s="325"/>
      <c r="N58" s="325"/>
      <c r="O58" s="326"/>
      <c r="P58" s="324"/>
      <c r="Q58" s="325"/>
      <c r="R58" s="325"/>
      <c r="S58" s="325"/>
      <c r="T58" s="325"/>
      <c r="U58" s="326"/>
      <c r="V58" s="324"/>
      <c r="W58" s="325"/>
      <c r="X58" s="325"/>
      <c r="Y58" s="325"/>
      <c r="Z58" s="325"/>
      <c r="AA58" s="326"/>
      <c r="AB58" s="324"/>
      <c r="AC58" s="325"/>
      <c r="AD58" s="325"/>
      <c r="AE58" s="325"/>
      <c r="AF58" s="325"/>
      <c r="AG58" s="326"/>
      <c r="AH58" s="324"/>
      <c r="AI58" s="325"/>
      <c r="AJ58" s="325"/>
      <c r="AK58" s="325"/>
      <c r="AL58" s="325"/>
      <c r="AM58" s="326"/>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324"/>
      <c r="K59" s="325"/>
      <c r="L59" s="325"/>
      <c r="M59" s="325"/>
      <c r="N59" s="325"/>
      <c r="O59" s="326"/>
      <c r="P59" s="324"/>
      <c r="Q59" s="325"/>
      <c r="R59" s="325"/>
      <c r="S59" s="325"/>
      <c r="T59" s="325"/>
      <c r="U59" s="326"/>
      <c r="V59" s="324"/>
      <c r="W59" s="325"/>
      <c r="X59" s="325"/>
      <c r="Y59" s="325"/>
      <c r="Z59" s="325"/>
      <c r="AA59" s="326"/>
      <c r="AB59" s="324"/>
      <c r="AC59" s="325"/>
      <c r="AD59" s="325"/>
      <c r="AE59" s="325"/>
      <c r="AF59" s="325"/>
      <c r="AG59" s="326"/>
      <c r="AH59" s="324"/>
      <c r="AI59" s="325"/>
      <c r="AJ59" s="325"/>
      <c r="AK59" s="325"/>
      <c r="AL59" s="325"/>
      <c r="AM59" s="326"/>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324"/>
      <c r="K60" s="325"/>
      <c r="L60" s="325"/>
      <c r="M60" s="325"/>
      <c r="N60" s="325"/>
      <c r="O60" s="326"/>
      <c r="P60" s="324"/>
      <c r="Q60" s="325"/>
      <c r="R60" s="325"/>
      <c r="S60" s="325"/>
      <c r="T60" s="325"/>
      <c r="U60" s="326"/>
      <c r="V60" s="324"/>
      <c r="W60" s="325"/>
      <c r="X60" s="325"/>
      <c r="Y60" s="325"/>
      <c r="Z60" s="325"/>
      <c r="AA60" s="326"/>
      <c r="AB60" s="324"/>
      <c r="AC60" s="325"/>
      <c r="AD60" s="325"/>
      <c r="AE60" s="325"/>
      <c r="AF60" s="325"/>
      <c r="AG60" s="326"/>
      <c r="AH60" s="324"/>
      <c r="AI60" s="325"/>
      <c r="AJ60" s="325"/>
      <c r="AK60" s="325"/>
      <c r="AL60" s="325"/>
      <c r="AM60" s="326"/>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ht="15.75" thickBot="1" x14ac:dyDescent="0.3">
      <c r="A61" s="97"/>
      <c r="B61" s="97"/>
      <c r="C61" s="97"/>
      <c r="D61" s="97"/>
      <c r="E61" s="97"/>
      <c r="F61" s="97"/>
      <c r="G61" s="97"/>
      <c r="H61" s="97"/>
      <c r="I61" s="97"/>
      <c r="J61" s="327"/>
      <c r="K61" s="328"/>
      <c r="L61" s="328"/>
      <c r="M61" s="328"/>
      <c r="N61" s="328"/>
      <c r="O61" s="329"/>
      <c r="P61" s="327"/>
      <c r="Q61" s="328"/>
      <c r="R61" s="328"/>
      <c r="S61" s="328"/>
      <c r="T61" s="328"/>
      <c r="U61" s="329"/>
      <c r="V61" s="327"/>
      <c r="W61" s="328"/>
      <c r="X61" s="328"/>
      <c r="Y61" s="328"/>
      <c r="Z61" s="328"/>
      <c r="AA61" s="329"/>
      <c r="AB61" s="327"/>
      <c r="AC61" s="328"/>
      <c r="AD61" s="328"/>
      <c r="AE61" s="328"/>
      <c r="AF61" s="328"/>
      <c r="AG61" s="329"/>
      <c r="AH61" s="327"/>
      <c r="AI61" s="328"/>
      <c r="AJ61" s="328"/>
      <c r="AK61" s="328"/>
      <c r="AL61" s="328"/>
      <c r="AM61" s="329"/>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row>
    <row r="63" spans="1:80" ht="15" customHeight="1" x14ac:dyDescent="0.25">
      <c r="A63" s="97"/>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97"/>
      <c r="AV63" s="97"/>
      <c r="AW63" s="97"/>
      <c r="AX63" s="97"/>
      <c r="AY63" s="97"/>
      <c r="AZ63" s="97"/>
      <c r="BA63" s="97"/>
      <c r="BB63" s="97"/>
      <c r="BC63" s="97"/>
      <c r="BD63" s="97"/>
      <c r="BE63" s="97"/>
      <c r="BF63" s="97"/>
      <c r="BG63" s="97"/>
      <c r="BH63" s="97"/>
    </row>
    <row r="64" spans="1:80" ht="15" customHeight="1" x14ac:dyDescent="0.25">
      <c r="A64" s="97"/>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97"/>
      <c r="AV64" s="97"/>
      <c r="AW64" s="97"/>
      <c r="AX64" s="97"/>
      <c r="AY64" s="97"/>
      <c r="AZ64" s="97"/>
      <c r="BA64" s="97"/>
      <c r="BB64" s="97"/>
      <c r="BC64" s="97"/>
      <c r="BD64" s="97"/>
      <c r="BE64" s="97"/>
      <c r="BF64" s="97"/>
      <c r="BG64" s="97"/>
      <c r="BH64" s="97"/>
    </row>
    <row r="65" spans="1:6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row>
    <row r="66" spans="1:6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row>
    <row r="67" spans="1:6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row>
    <row r="68" spans="1:6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row>
    <row r="69" spans="1:6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row>
    <row r="70" spans="1:6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row>
    <row r="71" spans="1:6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row>
    <row r="72" spans="1:6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row>
    <row r="73" spans="1:6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row>
    <row r="74" spans="1:6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row>
    <row r="75" spans="1:6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row>
    <row r="76" spans="1:6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row>
    <row r="77" spans="1:6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row>
    <row r="78" spans="1:6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row>
    <row r="79" spans="1:6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row>
    <row r="80" spans="1:6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row>
    <row r="81" spans="1:60"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row>
    <row r="82" spans="1:60"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row>
    <row r="83" spans="1:60"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row>
    <row r="84" spans="1:60"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row>
    <row r="85" spans="1:60"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row>
    <row r="86" spans="1:60"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row>
    <row r="87" spans="1:60"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row>
    <row r="88" spans="1:60"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row>
    <row r="89" spans="1:60"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row>
    <row r="90" spans="1:60"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row>
    <row r="91" spans="1:60"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row>
    <row r="92" spans="1:60"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row>
    <row r="93" spans="1:60"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row>
    <row r="94" spans="1:60"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row>
    <row r="95" spans="1:60"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row>
    <row r="96" spans="1:60"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row>
    <row r="97" spans="1:60"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row>
    <row r="98" spans="1:60"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row>
    <row r="99" spans="1:60"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row>
    <row r="100" spans="1:60"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row>
    <row r="101" spans="1:60"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row>
    <row r="102" spans="1:60"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row>
    <row r="103" spans="1:60"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row>
    <row r="104" spans="1:60"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row>
    <row r="105" spans="1:60"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row>
    <row r="106" spans="1:60"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row>
    <row r="107" spans="1:60"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row>
    <row r="108" spans="1:60"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row>
    <row r="109" spans="1:60"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row>
    <row r="110" spans="1:60"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row>
    <row r="111" spans="1:60"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row>
    <row r="112" spans="1:60"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row>
    <row r="113" spans="1:60"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row>
    <row r="114" spans="1:60"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row>
    <row r="115" spans="1:60"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row>
    <row r="116" spans="1:60"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row>
    <row r="117" spans="1:60"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row>
    <row r="118" spans="1:60"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row>
    <row r="119" spans="1:60"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row>
    <row r="120" spans="1:60"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row>
    <row r="121" spans="1:60"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row>
    <row r="122" spans="1:60" x14ac:dyDescent="0.25">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row>
    <row r="123" spans="1:60" x14ac:dyDescent="0.25">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row>
    <row r="124" spans="1:60" x14ac:dyDescent="0.25">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row>
    <row r="125" spans="1:60" x14ac:dyDescent="0.25">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row>
    <row r="126" spans="1:60" x14ac:dyDescent="0.25">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row>
    <row r="127" spans="1:60" x14ac:dyDescent="0.25">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row>
    <row r="128" spans="1:60" x14ac:dyDescent="0.25">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row>
    <row r="129" spans="1:60" x14ac:dyDescent="0.25">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row>
    <row r="130" spans="1:60" x14ac:dyDescent="0.25">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row>
    <row r="131" spans="1:60" x14ac:dyDescent="0.25">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row>
    <row r="132" spans="1:60" x14ac:dyDescent="0.25">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row>
    <row r="133" spans="1:60" x14ac:dyDescent="0.25">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row>
    <row r="134" spans="1:60" x14ac:dyDescent="0.25">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row>
    <row r="135" spans="1:60" x14ac:dyDescent="0.25">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row>
    <row r="136" spans="1:60" x14ac:dyDescent="0.25">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row>
    <row r="137" spans="1:60" x14ac:dyDescent="0.25">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row>
    <row r="138" spans="1:60" x14ac:dyDescent="0.25">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row>
    <row r="139" spans="1:60" x14ac:dyDescent="0.25">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row>
    <row r="140" spans="1:60" x14ac:dyDescent="0.25">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row>
    <row r="141" spans="1:60" x14ac:dyDescent="0.25">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row>
    <row r="142" spans="1:60" x14ac:dyDescent="0.25">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row>
    <row r="143" spans="1:60" x14ac:dyDescent="0.25">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row>
    <row r="144" spans="1:60" x14ac:dyDescent="0.25">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row>
    <row r="145" spans="1:60" x14ac:dyDescent="0.25">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row>
    <row r="146" spans="1:60" x14ac:dyDescent="0.25">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row>
    <row r="147" spans="1:60" x14ac:dyDescent="0.25">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row>
    <row r="148" spans="1:60" x14ac:dyDescent="0.25">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row>
    <row r="149" spans="1:60" x14ac:dyDescent="0.25">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row>
    <row r="150" spans="1:60" x14ac:dyDescent="0.25">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row>
    <row r="151" spans="1:60" x14ac:dyDescent="0.25">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row>
    <row r="152" spans="1:60" x14ac:dyDescent="0.25">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row>
    <row r="153" spans="1:60" x14ac:dyDescent="0.25">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row>
    <row r="154" spans="1:60" x14ac:dyDescent="0.25">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row>
    <row r="155" spans="1:60" x14ac:dyDescent="0.25">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row>
    <row r="156" spans="1:60" x14ac:dyDescent="0.25">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row>
    <row r="157" spans="1:60" x14ac:dyDescent="0.25">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7"/>
    </row>
    <row r="158" spans="1:60" x14ac:dyDescent="0.25">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row>
    <row r="159" spans="1:60" x14ac:dyDescent="0.25">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row>
    <row r="160" spans="1:60" x14ac:dyDescent="0.25">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row>
    <row r="161" spans="1:60" x14ac:dyDescent="0.25">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row>
    <row r="162" spans="1:60" x14ac:dyDescent="0.25">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row>
    <row r="163" spans="1:60" x14ac:dyDescent="0.25">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row>
    <row r="164" spans="1:60" x14ac:dyDescent="0.25">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row>
    <row r="165" spans="1:60" x14ac:dyDescent="0.25">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row>
    <row r="166" spans="1:60" x14ac:dyDescent="0.25">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row>
    <row r="167" spans="1:60" x14ac:dyDescent="0.25">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row>
    <row r="168" spans="1:60" x14ac:dyDescent="0.25">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row>
    <row r="169" spans="1:60" x14ac:dyDescent="0.25">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row>
    <row r="170" spans="1:60" x14ac:dyDescent="0.25">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row>
    <row r="171" spans="1:60" x14ac:dyDescent="0.25">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row>
    <row r="172" spans="1:60" x14ac:dyDescent="0.25">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row>
    <row r="173" spans="1:60" x14ac:dyDescent="0.25">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row>
    <row r="174" spans="1:60" x14ac:dyDescent="0.25">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row>
    <row r="175" spans="1:60" x14ac:dyDescent="0.25">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row>
    <row r="176" spans="1:60" x14ac:dyDescent="0.25">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row>
    <row r="177" spans="1:60" x14ac:dyDescent="0.25">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row>
    <row r="178" spans="1:60" x14ac:dyDescent="0.25">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row>
    <row r="179" spans="1:60" x14ac:dyDescent="0.25">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row>
    <row r="180" spans="1:60" x14ac:dyDescent="0.25">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row>
    <row r="181" spans="1:60" x14ac:dyDescent="0.25">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row>
    <row r="182" spans="1:60" x14ac:dyDescent="0.25">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row>
    <row r="183" spans="1:60" x14ac:dyDescent="0.25">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row>
    <row r="184" spans="1:60" x14ac:dyDescent="0.25">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row>
    <row r="185" spans="1:60" x14ac:dyDescent="0.25">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row>
    <row r="186" spans="1:60" x14ac:dyDescent="0.25">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row>
    <row r="187" spans="1:60" x14ac:dyDescent="0.25">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row>
    <row r="188" spans="1:60" x14ac:dyDescent="0.25">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row>
    <row r="189" spans="1:60" x14ac:dyDescent="0.25">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row>
    <row r="190" spans="1:60" x14ac:dyDescent="0.25">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row>
    <row r="191" spans="1:60" x14ac:dyDescent="0.25">
      <c r="A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row>
    <row r="192" spans="1:60" x14ac:dyDescent="0.25">
      <c r="A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7"/>
    </row>
    <row r="193" spans="1:60" x14ac:dyDescent="0.25">
      <c r="A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7"/>
    </row>
    <row r="194" spans="1:60" x14ac:dyDescent="0.25">
      <c r="A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row>
    <row r="195" spans="1:60" x14ac:dyDescent="0.25">
      <c r="A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row>
    <row r="196" spans="1:60" x14ac:dyDescent="0.25">
      <c r="A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row>
    <row r="197" spans="1:60" x14ac:dyDescent="0.25">
      <c r="A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row>
    <row r="198" spans="1:60" x14ac:dyDescent="0.25">
      <c r="A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row>
    <row r="199" spans="1:60" x14ac:dyDescent="0.25">
      <c r="A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row>
    <row r="200" spans="1:60" x14ac:dyDescent="0.25">
      <c r="A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row>
    <row r="201" spans="1:60" x14ac:dyDescent="0.25">
      <c r="A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row>
    <row r="202" spans="1:60" x14ac:dyDescent="0.25">
      <c r="A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row>
    <row r="203" spans="1:60" x14ac:dyDescent="0.25">
      <c r="A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row>
    <row r="204" spans="1:60" x14ac:dyDescent="0.25">
      <c r="A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row>
    <row r="205" spans="1:60" x14ac:dyDescent="0.25">
      <c r="A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7"/>
    </row>
    <row r="206" spans="1:60" x14ac:dyDescent="0.25">
      <c r="A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c r="BF206" s="97"/>
      <c r="BG206" s="97"/>
      <c r="BH206" s="97"/>
    </row>
    <row r="207" spans="1:60" x14ac:dyDescent="0.25">
      <c r="A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97"/>
    </row>
    <row r="208" spans="1:60" x14ac:dyDescent="0.25">
      <c r="A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97"/>
    </row>
    <row r="209" spans="1:60" x14ac:dyDescent="0.25">
      <c r="A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row>
    <row r="210" spans="1:60" x14ac:dyDescent="0.25">
      <c r="A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row>
    <row r="211" spans="1:60" x14ac:dyDescent="0.25">
      <c r="A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row>
    <row r="212" spans="1:60" x14ac:dyDescent="0.25">
      <c r="A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row>
    <row r="213" spans="1:60" x14ac:dyDescent="0.25">
      <c r="A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row>
    <row r="214" spans="1:60" x14ac:dyDescent="0.25">
      <c r="A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row>
    <row r="215" spans="1:60" x14ac:dyDescent="0.25">
      <c r="A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row>
    <row r="216" spans="1:60" x14ac:dyDescent="0.25">
      <c r="A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c r="BF216" s="97"/>
      <c r="BG216" s="97"/>
      <c r="BH216" s="97"/>
    </row>
    <row r="217" spans="1:60" x14ac:dyDescent="0.25">
      <c r="A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c r="BF217" s="97"/>
      <c r="BG217" s="97"/>
      <c r="BH217" s="97"/>
    </row>
    <row r="218" spans="1:60" x14ac:dyDescent="0.25">
      <c r="A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c r="BF218" s="97"/>
      <c r="BG218" s="97"/>
      <c r="BH218" s="97"/>
    </row>
    <row r="219" spans="1:60" x14ac:dyDescent="0.25">
      <c r="A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c r="BF219" s="97"/>
      <c r="BG219" s="97"/>
      <c r="BH219" s="97"/>
    </row>
    <row r="220" spans="1:60" x14ac:dyDescent="0.25">
      <c r="A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row>
    <row r="221" spans="1:60" x14ac:dyDescent="0.25">
      <c r="A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row>
    <row r="222" spans="1:60" x14ac:dyDescent="0.25">
      <c r="A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row>
    <row r="223" spans="1:60" x14ac:dyDescent="0.25">
      <c r="A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row>
    <row r="224" spans="1:60" x14ac:dyDescent="0.25">
      <c r="A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row>
    <row r="225" spans="1:60" x14ac:dyDescent="0.25">
      <c r="A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row>
    <row r="226" spans="1:60" x14ac:dyDescent="0.25">
      <c r="A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7"/>
      <c r="AN226" s="97"/>
      <c r="AO226" s="97"/>
      <c r="AP226" s="97"/>
      <c r="AQ226" s="97"/>
      <c r="AR226" s="97"/>
      <c r="AS226" s="97"/>
      <c r="AT226" s="97"/>
      <c r="AU226" s="97"/>
      <c r="AV226" s="97"/>
      <c r="AW226" s="97"/>
      <c r="AX226" s="97"/>
      <c r="AY226" s="97"/>
      <c r="AZ226" s="97"/>
      <c r="BA226" s="97"/>
      <c r="BB226" s="97"/>
      <c r="BC226" s="97"/>
      <c r="BD226" s="97"/>
      <c r="BE226" s="97"/>
      <c r="BF226" s="97"/>
      <c r="BG226" s="97"/>
      <c r="BH226" s="97"/>
    </row>
    <row r="227" spans="1:60" x14ac:dyDescent="0.25">
      <c r="A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L227" s="97"/>
      <c r="AM227" s="97"/>
      <c r="AN227" s="97"/>
      <c r="AO227" s="97"/>
      <c r="AP227" s="97"/>
      <c r="AQ227" s="97"/>
      <c r="AR227" s="97"/>
      <c r="AS227" s="97"/>
      <c r="AT227" s="97"/>
      <c r="AU227" s="97"/>
      <c r="AV227" s="97"/>
      <c r="AW227" s="97"/>
      <c r="AX227" s="97"/>
      <c r="AY227" s="97"/>
      <c r="AZ227" s="97"/>
      <c r="BA227" s="97"/>
      <c r="BB227" s="97"/>
      <c r="BC227" s="97"/>
      <c r="BD227" s="97"/>
      <c r="BE227" s="97"/>
      <c r="BF227" s="97"/>
      <c r="BG227" s="97"/>
      <c r="BH227" s="97"/>
    </row>
    <row r="228" spans="1:60" x14ac:dyDescent="0.25">
      <c r="A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7"/>
      <c r="AX228" s="97"/>
      <c r="AY228" s="97"/>
      <c r="AZ228" s="97"/>
      <c r="BA228" s="97"/>
      <c r="BB228" s="97"/>
      <c r="BC228" s="97"/>
      <c r="BD228" s="97"/>
      <c r="BE228" s="97"/>
      <c r="BF228" s="97"/>
      <c r="BG228" s="97"/>
      <c r="BH228" s="97"/>
    </row>
    <row r="229" spans="1:60" x14ac:dyDescent="0.25">
      <c r="A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c r="BF229" s="97"/>
      <c r="BG229" s="97"/>
      <c r="BH229" s="97"/>
    </row>
    <row r="230" spans="1:60" x14ac:dyDescent="0.25">
      <c r="A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row>
    <row r="231" spans="1:60" x14ac:dyDescent="0.25">
      <c r="A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L231" s="97"/>
      <c r="AM231" s="97"/>
      <c r="AN231" s="97"/>
      <c r="AO231" s="97"/>
      <c r="AP231" s="97"/>
      <c r="AQ231" s="97"/>
      <c r="AR231" s="97"/>
      <c r="AS231" s="97"/>
      <c r="AT231" s="97"/>
      <c r="AU231" s="97"/>
      <c r="AV231" s="97"/>
      <c r="AW231" s="97"/>
      <c r="AX231" s="97"/>
      <c r="AY231" s="97"/>
      <c r="AZ231" s="97"/>
      <c r="BA231" s="97"/>
      <c r="BB231" s="97"/>
      <c r="BC231" s="97"/>
      <c r="BD231" s="97"/>
      <c r="BE231" s="97"/>
      <c r="BF231" s="97"/>
      <c r="BG231" s="97"/>
      <c r="BH231" s="97"/>
    </row>
    <row r="232" spans="1:60" x14ac:dyDescent="0.25">
      <c r="A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7"/>
      <c r="AN232" s="97"/>
      <c r="AO232" s="97"/>
      <c r="AP232" s="97"/>
      <c r="AQ232" s="97"/>
      <c r="AR232" s="97"/>
      <c r="AS232" s="97"/>
      <c r="AT232" s="97"/>
      <c r="AU232" s="97"/>
      <c r="AV232" s="97"/>
      <c r="AW232" s="97"/>
      <c r="AX232" s="97"/>
      <c r="AY232" s="97"/>
      <c r="AZ232" s="97"/>
      <c r="BA232" s="97"/>
      <c r="BB232" s="97"/>
      <c r="BC232" s="97"/>
      <c r="BD232" s="97"/>
      <c r="BE232" s="97"/>
      <c r="BF232" s="97"/>
      <c r="BG232" s="97"/>
      <c r="BH232" s="97"/>
    </row>
    <row r="233" spans="1:60" x14ac:dyDescent="0.25">
      <c r="A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97"/>
      <c r="AR233" s="97"/>
      <c r="AS233" s="97"/>
      <c r="AT233" s="97"/>
      <c r="AU233" s="97"/>
      <c r="AV233" s="97"/>
      <c r="AW233" s="97"/>
      <c r="AX233" s="97"/>
      <c r="AY233" s="97"/>
      <c r="AZ233" s="97"/>
      <c r="BA233" s="97"/>
      <c r="BB233" s="97"/>
      <c r="BC233" s="97"/>
      <c r="BD233" s="97"/>
      <c r="BE233" s="97"/>
      <c r="BF233" s="97"/>
      <c r="BG233" s="97"/>
      <c r="BH233" s="97"/>
    </row>
    <row r="234" spans="1:60" x14ac:dyDescent="0.25">
      <c r="A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7"/>
      <c r="AN234" s="97"/>
      <c r="AO234" s="97"/>
      <c r="AP234" s="97"/>
      <c r="AQ234" s="97"/>
      <c r="AR234" s="97"/>
      <c r="AS234" s="97"/>
      <c r="AT234" s="97"/>
      <c r="AU234" s="97"/>
      <c r="AV234" s="97"/>
      <c r="AW234" s="97"/>
      <c r="AX234" s="97"/>
      <c r="AY234" s="97"/>
      <c r="AZ234" s="97"/>
      <c r="BA234" s="97"/>
      <c r="BB234" s="97"/>
      <c r="BC234" s="97"/>
      <c r="BD234" s="97"/>
      <c r="BE234" s="97"/>
      <c r="BF234" s="97"/>
      <c r="BG234" s="97"/>
      <c r="BH234" s="97"/>
    </row>
    <row r="235" spans="1:60" x14ac:dyDescent="0.25">
      <c r="A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row>
    <row r="236" spans="1:60" x14ac:dyDescent="0.25">
      <c r="A236" s="97"/>
      <c r="J236" s="97"/>
      <c r="K236" s="97"/>
      <c r="L236" s="97"/>
      <c r="M236" s="97"/>
      <c r="N236" s="97"/>
      <c r="O236" s="97"/>
      <c r="P236" s="97"/>
      <c r="Q236" s="97"/>
      <c r="R236" s="97"/>
      <c r="S236" s="97"/>
      <c r="T236" s="97"/>
      <c r="U236" s="97"/>
      <c r="V236" s="97"/>
      <c r="W236" s="97"/>
      <c r="X236" s="97"/>
      <c r="Y236" s="97"/>
      <c r="Z236" s="97"/>
      <c r="AA236" s="97"/>
      <c r="AB236" s="97"/>
      <c r="AC236" s="97"/>
      <c r="AD236" s="97"/>
      <c r="AE236" s="97"/>
      <c r="AF236" s="97"/>
      <c r="AG236" s="97"/>
      <c r="AH236" s="97"/>
      <c r="AI236" s="97"/>
      <c r="AJ236" s="97"/>
      <c r="AK236" s="97"/>
      <c r="AL236" s="97"/>
      <c r="AM236" s="97"/>
      <c r="AN236" s="97"/>
      <c r="AO236" s="97"/>
      <c r="AP236" s="97"/>
      <c r="AQ236" s="97"/>
      <c r="AR236" s="97"/>
      <c r="AS236" s="97"/>
      <c r="AT236" s="97"/>
      <c r="AU236" s="97"/>
      <c r="AV236" s="97"/>
      <c r="AW236" s="97"/>
      <c r="AX236" s="97"/>
      <c r="AY236" s="97"/>
      <c r="AZ236" s="97"/>
      <c r="BA236" s="97"/>
      <c r="BB236" s="97"/>
      <c r="BC236" s="97"/>
      <c r="BD236" s="97"/>
      <c r="BE236" s="97"/>
      <c r="BF236" s="97"/>
      <c r="BG236" s="97"/>
      <c r="BH236" s="97"/>
    </row>
    <row r="237" spans="1:60" x14ac:dyDescent="0.25">
      <c r="A237" s="97"/>
      <c r="J237" s="97"/>
      <c r="K237" s="97"/>
      <c r="L237" s="97"/>
      <c r="M237" s="97"/>
      <c r="N237" s="97"/>
      <c r="O237" s="97"/>
      <c r="P237" s="97"/>
      <c r="Q237" s="97"/>
      <c r="R237" s="97"/>
      <c r="S237" s="97"/>
      <c r="T237" s="97"/>
      <c r="U237" s="97"/>
      <c r="V237" s="97"/>
      <c r="W237" s="97"/>
      <c r="X237" s="97"/>
      <c r="Y237" s="97"/>
      <c r="Z237" s="97"/>
      <c r="AA237" s="97"/>
      <c r="AB237" s="97"/>
      <c r="AC237" s="97"/>
      <c r="AD237" s="97"/>
      <c r="AE237" s="97"/>
      <c r="AF237" s="97"/>
      <c r="AG237" s="97"/>
      <c r="AH237" s="97"/>
      <c r="AI237" s="97"/>
      <c r="AJ237" s="97"/>
      <c r="AK237" s="97"/>
      <c r="AL237" s="97"/>
      <c r="AM237" s="97"/>
      <c r="AN237" s="97"/>
      <c r="AO237" s="97"/>
      <c r="AP237" s="97"/>
      <c r="AQ237" s="97"/>
      <c r="AR237" s="97"/>
      <c r="AS237" s="97"/>
      <c r="AT237" s="97"/>
      <c r="AU237" s="97"/>
      <c r="AV237" s="97"/>
      <c r="AW237" s="97"/>
      <c r="AX237" s="97"/>
      <c r="AY237" s="97"/>
      <c r="AZ237" s="97"/>
      <c r="BA237" s="97"/>
      <c r="BB237" s="97"/>
      <c r="BC237" s="97"/>
      <c r="BD237" s="97"/>
      <c r="BE237" s="97"/>
      <c r="BF237" s="97"/>
      <c r="BG237" s="97"/>
      <c r="BH237" s="97"/>
    </row>
    <row r="238" spans="1:60" x14ac:dyDescent="0.25">
      <c r="A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c r="AT238" s="97"/>
      <c r="AU238" s="97"/>
      <c r="AV238" s="97"/>
      <c r="AW238" s="97"/>
      <c r="AX238" s="97"/>
      <c r="AY238" s="97"/>
      <c r="AZ238" s="97"/>
      <c r="BA238" s="97"/>
      <c r="BB238" s="97"/>
      <c r="BC238" s="97"/>
      <c r="BD238" s="97"/>
      <c r="BE238" s="97"/>
      <c r="BF238" s="97"/>
      <c r="BG238" s="97"/>
      <c r="BH238" s="97"/>
    </row>
    <row r="239" spans="1:60" x14ac:dyDescent="0.25">
      <c r="A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c r="AT239" s="97"/>
      <c r="AU239" s="97"/>
      <c r="AV239" s="97"/>
      <c r="AW239" s="97"/>
      <c r="AX239" s="97"/>
      <c r="AY239" s="97"/>
      <c r="AZ239" s="97"/>
      <c r="BA239" s="97"/>
      <c r="BB239" s="97"/>
      <c r="BC239" s="97"/>
      <c r="BD239" s="97"/>
      <c r="BE239" s="97"/>
      <c r="BF239" s="97"/>
      <c r="BG239" s="97"/>
      <c r="BH239" s="97"/>
    </row>
    <row r="240" spans="1:60" x14ac:dyDescent="0.25">
      <c r="A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row>
    <row r="241" spans="1:60" x14ac:dyDescent="0.25">
      <c r="A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c r="BF241" s="97"/>
      <c r="BG241" s="97"/>
      <c r="BH241" s="97"/>
    </row>
    <row r="242" spans="1:60" x14ac:dyDescent="0.25">
      <c r="A242" s="97"/>
      <c r="J242" s="97"/>
      <c r="K242" s="97"/>
      <c r="L242" s="97"/>
      <c r="M242" s="97"/>
      <c r="N242" s="97"/>
      <c r="O242" s="97"/>
      <c r="P242" s="97"/>
      <c r="Q242" s="97"/>
      <c r="R242" s="97"/>
      <c r="S242" s="97"/>
      <c r="T242" s="97"/>
      <c r="U242" s="97"/>
      <c r="V242" s="97"/>
      <c r="W242" s="97"/>
      <c r="X242" s="97"/>
      <c r="Y242" s="97"/>
      <c r="Z242" s="97"/>
      <c r="AA242" s="97"/>
      <c r="AB242" s="97"/>
      <c r="AC242" s="97"/>
      <c r="AD242" s="97"/>
      <c r="AE242" s="97"/>
      <c r="AF242" s="97"/>
      <c r="AG242" s="97"/>
      <c r="AH242" s="97"/>
      <c r="AI242" s="97"/>
      <c r="AJ242" s="97"/>
      <c r="AK242" s="97"/>
      <c r="AL242" s="97"/>
      <c r="AM242" s="97"/>
      <c r="AN242" s="97"/>
      <c r="AO242" s="97"/>
      <c r="AP242" s="97"/>
      <c r="AQ242" s="97"/>
      <c r="AR242" s="97"/>
      <c r="AS242" s="97"/>
      <c r="AT242" s="97"/>
      <c r="AU242" s="97"/>
      <c r="AV242" s="97"/>
      <c r="AW242" s="97"/>
      <c r="AX242" s="97"/>
      <c r="AY242" s="97"/>
      <c r="AZ242" s="97"/>
      <c r="BA242" s="97"/>
      <c r="BB242" s="97"/>
      <c r="BC242" s="97"/>
      <c r="BD242" s="97"/>
      <c r="BE242" s="97"/>
      <c r="BF242" s="97"/>
      <c r="BG242" s="97"/>
      <c r="BH242" s="97"/>
    </row>
    <row r="243" spans="1:60" x14ac:dyDescent="0.25">
      <c r="A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97"/>
      <c r="AW243" s="97"/>
      <c r="AX243" s="97"/>
      <c r="AY243" s="97"/>
      <c r="AZ243" s="97"/>
      <c r="BA243" s="97"/>
      <c r="BB243" s="97"/>
      <c r="BC243" s="97"/>
      <c r="BD243" s="97"/>
      <c r="BE243" s="97"/>
      <c r="BF243" s="97"/>
      <c r="BG243" s="97"/>
      <c r="BH243" s="97"/>
    </row>
    <row r="244" spans="1:60" x14ac:dyDescent="0.25">
      <c r="A244" s="97"/>
      <c r="J244" s="97"/>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c r="AY244" s="97"/>
      <c r="AZ244" s="97"/>
      <c r="BA244" s="97"/>
      <c r="BB244" s="97"/>
      <c r="BC244" s="97"/>
      <c r="BD244" s="97"/>
      <c r="BE244" s="97"/>
      <c r="BF244" s="97"/>
      <c r="BG244" s="97"/>
      <c r="BH244" s="97"/>
    </row>
    <row r="245" spans="1:60" x14ac:dyDescent="0.25">
      <c r="A245" s="97"/>
    </row>
    <row r="246" spans="1:60" x14ac:dyDescent="0.25">
      <c r="A246" s="97"/>
    </row>
    <row r="247" spans="1:60" x14ac:dyDescent="0.25">
      <c r="A247" s="97"/>
    </row>
    <row r="248" spans="1:60" x14ac:dyDescent="0.25">
      <c r="A248" s="97"/>
    </row>
  </sheetData>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K55"/>
  <sheetViews>
    <sheetView zoomScale="90" zoomScaleNormal="90" workbookViewId="0">
      <selection activeCell="C6" sqref="C6"/>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7"/>
      <c r="B1" s="370" t="s">
        <v>55</v>
      </c>
      <c r="C1" s="370"/>
      <c r="D1" s="370"/>
      <c r="E1" s="97"/>
      <c r="F1" s="97"/>
      <c r="G1" s="97"/>
      <c r="H1" s="97"/>
      <c r="I1" s="97"/>
      <c r="J1" s="97"/>
      <c r="K1" s="97"/>
      <c r="L1" s="97"/>
      <c r="M1" s="97"/>
      <c r="N1" s="97"/>
      <c r="O1" s="97"/>
      <c r="P1" s="97"/>
      <c r="Q1" s="97"/>
      <c r="R1" s="97"/>
      <c r="S1" s="97"/>
      <c r="T1" s="97"/>
      <c r="U1" s="97"/>
      <c r="V1" s="97"/>
      <c r="W1" s="97"/>
      <c r="X1" s="97"/>
      <c r="Y1" s="97"/>
      <c r="Z1" s="97"/>
      <c r="AA1" s="97"/>
      <c r="AB1" s="97"/>
      <c r="AC1" s="97"/>
      <c r="AD1" s="97"/>
      <c r="AE1" s="97"/>
    </row>
    <row r="2" spans="1:37"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row>
    <row r="3" spans="1:37" ht="25.5" x14ac:dyDescent="0.25">
      <c r="A3" s="97"/>
      <c r="B3" s="11"/>
      <c r="C3" s="12" t="s">
        <v>52</v>
      </c>
      <c r="D3" s="12" t="s">
        <v>4</v>
      </c>
      <c r="E3" s="97"/>
      <c r="F3" s="97"/>
      <c r="G3" s="97"/>
      <c r="H3" s="97"/>
      <c r="I3" s="97"/>
      <c r="J3" s="97"/>
      <c r="K3" s="97"/>
      <c r="L3" s="97"/>
      <c r="M3" s="97"/>
      <c r="N3" s="97"/>
      <c r="O3" s="97"/>
      <c r="P3" s="97"/>
      <c r="Q3" s="97"/>
      <c r="R3" s="97"/>
      <c r="S3" s="97"/>
      <c r="T3" s="97"/>
      <c r="U3" s="97"/>
      <c r="V3" s="97"/>
      <c r="W3" s="97"/>
      <c r="X3" s="97"/>
      <c r="Y3" s="97"/>
      <c r="Z3" s="97"/>
      <c r="AA3" s="97"/>
      <c r="AB3" s="97"/>
      <c r="AC3" s="97"/>
      <c r="AD3" s="97"/>
      <c r="AE3" s="97"/>
    </row>
    <row r="4" spans="1:37" ht="51" x14ac:dyDescent="0.25">
      <c r="A4" s="97"/>
      <c r="B4" s="13" t="s">
        <v>51</v>
      </c>
      <c r="C4" s="14" t="s">
        <v>102</v>
      </c>
      <c r="D4" s="15">
        <v>0.2</v>
      </c>
      <c r="E4" s="97"/>
      <c r="F4" s="97"/>
      <c r="G4" s="97"/>
      <c r="H4" s="97"/>
      <c r="I4" s="97"/>
      <c r="J4" s="97"/>
      <c r="K4" s="97"/>
      <c r="L4" s="97"/>
      <c r="M4" s="97"/>
      <c r="N4" s="97"/>
      <c r="O4" s="97"/>
      <c r="P4" s="97"/>
      <c r="Q4" s="97"/>
      <c r="R4" s="97"/>
      <c r="S4" s="97"/>
      <c r="T4" s="97"/>
      <c r="U4" s="97"/>
      <c r="V4" s="97"/>
      <c r="W4" s="97"/>
      <c r="X4" s="97"/>
      <c r="Y4" s="97"/>
      <c r="Z4" s="97"/>
      <c r="AA4" s="97"/>
      <c r="AB4" s="97"/>
      <c r="AC4" s="97"/>
      <c r="AD4" s="97"/>
      <c r="AE4" s="97"/>
    </row>
    <row r="5" spans="1:37" ht="51" x14ac:dyDescent="0.25">
      <c r="A5" s="97"/>
      <c r="B5" s="16" t="s">
        <v>53</v>
      </c>
      <c r="C5" s="17" t="s">
        <v>103</v>
      </c>
      <c r="D5" s="18">
        <v>0.4</v>
      </c>
      <c r="E5" s="97"/>
      <c r="F5" s="97"/>
      <c r="G5" s="97"/>
      <c r="H5" s="97"/>
      <c r="I5" s="97"/>
      <c r="J5" s="97"/>
      <c r="K5" s="97"/>
      <c r="L5" s="97"/>
      <c r="M5" s="97"/>
      <c r="N5" s="97"/>
      <c r="O5" s="97"/>
      <c r="P5" s="97"/>
      <c r="Q5" s="97"/>
      <c r="R5" s="97"/>
      <c r="S5" s="97"/>
      <c r="T5" s="97"/>
      <c r="U5" s="97"/>
      <c r="V5" s="97"/>
      <c r="W5" s="97"/>
      <c r="X5" s="97"/>
      <c r="Y5" s="97"/>
      <c r="Z5" s="97"/>
      <c r="AA5" s="97"/>
      <c r="AB5" s="97"/>
      <c r="AC5" s="97"/>
      <c r="AD5" s="97"/>
      <c r="AE5" s="97"/>
    </row>
    <row r="6" spans="1:37" ht="51" x14ac:dyDescent="0.25">
      <c r="A6" s="97"/>
      <c r="B6" s="19" t="s">
        <v>107</v>
      </c>
      <c r="C6" s="17" t="s">
        <v>104</v>
      </c>
      <c r="D6" s="18">
        <v>0.6</v>
      </c>
      <c r="E6" s="97"/>
      <c r="F6" s="97"/>
      <c r="G6" s="97"/>
      <c r="H6" s="97"/>
      <c r="I6" s="97"/>
      <c r="J6" s="97"/>
      <c r="K6" s="97"/>
      <c r="L6" s="97"/>
      <c r="M6" s="97"/>
      <c r="N6" s="97"/>
      <c r="O6" s="97"/>
      <c r="P6" s="97"/>
      <c r="Q6" s="97"/>
      <c r="R6" s="97"/>
      <c r="S6" s="97"/>
      <c r="T6" s="97"/>
      <c r="U6" s="97"/>
      <c r="V6" s="97"/>
      <c r="W6" s="97"/>
      <c r="X6" s="97"/>
      <c r="Y6" s="97"/>
      <c r="Z6" s="97"/>
      <c r="AA6" s="97"/>
      <c r="AB6" s="97"/>
      <c r="AC6" s="97"/>
      <c r="AD6" s="97"/>
      <c r="AE6" s="97"/>
    </row>
    <row r="7" spans="1:37" ht="76.5" x14ac:dyDescent="0.25">
      <c r="A7" s="97"/>
      <c r="B7" s="20" t="s">
        <v>6</v>
      </c>
      <c r="C7" s="17" t="s">
        <v>105</v>
      </c>
      <c r="D7" s="18">
        <v>0.8</v>
      </c>
      <c r="E7" s="97"/>
      <c r="F7" s="97"/>
      <c r="G7" s="97"/>
      <c r="H7" s="97"/>
      <c r="I7" s="97"/>
      <c r="J7" s="97"/>
      <c r="K7" s="97"/>
      <c r="L7" s="97"/>
      <c r="M7" s="97"/>
      <c r="N7" s="97"/>
      <c r="O7" s="97"/>
      <c r="P7" s="97"/>
      <c r="Q7" s="97"/>
      <c r="R7" s="97"/>
      <c r="S7" s="97"/>
      <c r="T7" s="97"/>
      <c r="U7" s="97"/>
      <c r="V7" s="97"/>
      <c r="W7" s="97"/>
      <c r="X7" s="97"/>
      <c r="Y7" s="97"/>
      <c r="Z7" s="97"/>
      <c r="AA7" s="97"/>
      <c r="AB7" s="97"/>
      <c r="AC7" s="97"/>
      <c r="AD7" s="97"/>
      <c r="AE7" s="97"/>
    </row>
    <row r="8" spans="1:37" ht="51" x14ac:dyDescent="0.25">
      <c r="A8" s="97"/>
      <c r="B8" s="21" t="s">
        <v>54</v>
      </c>
      <c r="C8" s="17" t="s">
        <v>106</v>
      </c>
      <c r="D8" s="18">
        <v>1</v>
      </c>
      <c r="E8" s="97"/>
      <c r="F8" s="97"/>
      <c r="G8" s="97"/>
      <c r="H8" s="97"/>
      <c r="I8" s="97"/>
      <c r="J8" s="97"/>
      <c r="K8" s="97"/>
      <c r="L8" s="97"/>
      <c r="M8" s="97"/>
      <c r="N8" s="97"/>
      <c r="O8" s="97"/>
      <c r="P8" s="97"/>
      <c r="Q8" s="97"/>
      <c r="R8" s="97"/>
      <c r="S8" s="97"/>
      <c r="T8" s="97"/>
      <c r="U8" s="97"/>
      <c r="V8" s="97"/>
      <c r="W8" s="97"/>
      <c r="X8" s="97"/>
      <c r="Y8" s="97"/>
      <c r="Z8" s="97"/>
      <c r="AA8" s="97"/>
      <c r="AB8" s="97"/>
      <c r="AC8" s="97"/>
      <c r="AD8" s="97"/>
      <c r="AE8" s="97"/>
    </row>
    <row r="9" spans="1:37" x14ac:dyDescent="0.25">
      <c r="A9" s="97"/>
      <c r="B9" s="121"/>
      <c r="C9" s="121"/>
      <c r="D9" s="121"/>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row>
    <row r="10" spans="1:37" ht="16.5" x14ac:dyDescent="0.25">
      <c r="A10" s="97"/>
      <c r="B10" s="122"/>
      <c r="C10" s="121"/>
      <c r="D10" s="121"/>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row>
    <row r="11" spans="1:37" x14ac:dyDescent="0.25">
      <c r="A11" s="97"/>
      <c r="B11" s="121"/>
      <c r="C11" s="121"/>
      <c r="D11" s="121"/>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row>
    <row r="12" spans="1:37" x14ac:dyDescent="0.25">
      <c r="A12" s="97"/>
      <c r="B12" s="121"/>
      <c r="C12" s="121"/>
      <c r="D12" s="121"/>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row>
    <row r="13" spans="1:37" x14ac:dyDescent="0.25">
      <c r="A13" s="97"/>
      <c r="B13" s="121"/>
      <c r="C13" s="121"/>
      <c r="D13" s="121"/>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row>
    <row r="14" spans="1:37" x14ac:dyDescent="0.25">
      <c r="A14" s="97"/>
      <c r="B14" s="121"/>
      <c r="C14" s="121"/>
      <c r="D14" s="121"/>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row>
    <row r="15" spans="1:37" x14ac:dyDescent="0.25">
      <c r="A15" s="97"/>
      <c r="B15" s="121"/>
      <c r="C15" s="121"/>
      <c r="D15" s="121"/>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row>
    <row r="16" spans="1:37" x14ac:dyDescent="0.25">
      <c r="A16" s="97"/>
      <c r="B16" s="121"/>
      <c r="C16" s="121"/>
      <c r="D16" s="121"/>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row>
    <row r="17" spans="1:37" x14ac:dyDescent="0.25">
      <c r="A17" s="97"/>
      <c r="B17" s="121"/>
      <c r="C17" s="121"/>
      <c r="D17" s="121"/>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row>
    <row r="18" spans="1:37" x14ac:dyDescent="0.25">
      <c r="A18" s="97"/>
      <c r="B18" s="121"/>
      <c r="C18" s="121"/>
      <c r="D18" s="121"/>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row>
    <row r="19" spans="1:37" x14ac:dyDescent="0.25">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row>
    <row r="20" spans="1:37" x14ac:dyDescent="0.25">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row>
    <row r="21" spans="1:37" x14ac:dyDescent="0.25">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row>
    <row r="22" spans="1:37" x14ac:dyDescent="0.25">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row>
    <row r="23" spans="1:37" x14ac:dyDescent="0.25">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row>
    <row r="24" spans="1:37" x14ac:dyDescent="0.25">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row>
    <row r="25" spans="1:37" x14ac:dyDescent="0.25">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row>
    <row r="26" spans="1:37" x14ac:dyDescent="0.2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row>
    <row r="27" spans="1:37" x14ac:dyDescent="0.25">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row>
    <row r="28" spans="1:37" x14ac:dyDescent="0.25">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row>
    <row r="29" spans="1:37" x14ac:dyDescent="0.25">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row>
    <row r="30" spans="1:37" x14ac:dyDescent="0.25">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row>
    <row r="31" spans="1:37" x14ac:dyDescent="0.25">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row>
    <row r="32" spans="1:37" x14ac:dyDescent="0.25">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row>
    <row r="33" spans="1:31" x14ac:dyDescent="0.25">
      <c r="A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row>
    <row r="34" spans="1:31" x14ac:dyDescent="0.25">
      <c r="A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row>
    <row r="35" spans="1:31" x14ac:dyDescent="0.25">
      <c r="A35" s="97"/>
    </row>
    <row r="36" spans="1:31" x14ac:dyDescent="0.25">
      <c r="A36" s="97"/>
    </row>
    <row r="37" spans="1:31" x14ac:dyDescent="0.25">
      <c r="A37" s="97"/>
    </row>
    <row r="38" spans="1:31" x14ac:dyDescent="0.25">
      <c r="A38" s="97"/>
    </row>
    <row r="39" spans="1:31" x14ac:dyDescent="0.25">
      <c r="A39" s="97"/>
    </row>
    <row r="40" spans="1:31" x14ac:dyDescent="0.25">
      <c r="A40" s="97"/>
    </row>
    <row r="41" spans="1:31" x14ac:dyDescent="0.25">
      <c r="A41" s="97"/>
    </row>
    <row r="42" spans="1:31" x14ac:dyDescent="0.25">
      <c r="A42" s="97"/>
    </row>
    <row r="43" spans="1:31" x14ac:dyDescent="0.25">
      <c r="A43" s="97"/>
    </row>
    <row r="44" spans="1:31" x14ac:dyDescent="0.25">
      <c r="A44" s="97"/>
    </row>
    <row r="45" spans="1:31" x14ac:dyDescent="0.25">
      <c r="A45" s="97"/>
    </row>
    <row r="46" spans="1:31" x14ac:dyDescent="0.25">
      <c r="A46" s="97"/>
    </row>
    <row r="47" spans="1:31" x14ac:dyDescent="0.25">
      <c r="A47" s="97"/>
    </row>
    <row r="48" spans="1:31" x14ac:dyDescent="0.25">
      <c r="A48" s="97"/>
    </row>
    <row r="49" spans="1:1" x14ac:dyDescent="0.25">
      <c r="A49" s="97"/>
    </row>
    <row r="50" spans="1:1" x14ac:dyDescent="0.25">
      <c r="A50" s="97"/>
    </row>
    <row r="51" spans="1:1" x14ac:dyDescent="0.25">
      <c r="A51" s="97"/>
    </row>
    <row r="52" spans="1:1" x14ac:dyDescent="0.25">
      <c r="A52" s="97"/>
    </row>
    <row r="53" spans="1:1" x14ac:dyDescent="0.25">
      <c r="A53" s="97"/>
    </row>
    <row r="54" spans="1:1" x14ac:dyDescent="0.25">
      <c r="A54" s="97"/>
    </row>
    <row r="55" spans="1:1" x14ac:dyDescent="0.25">
      <c r="A55" s="97"/>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U232"/>
  <sheetViews>
    <sheetView zoomScale="60" zoomScaleNormal="60" workbookViewId="0">
      <selection activeCell="D6" sqref="D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7"/>
      <c r="B1" s="371" t="s">
        <v>63</v>
      </c>
      <c r="C1" s="371"/>
      <c r="D1" s="371"/>
      <c r="E1" s="97"/>
      <c r="F1" s="97"/>
      <c r="G1" s="97"/>
      <c r="H1" s="97"/>
      <c r="I1" s="97"/>
      <c r="J1" s="97"/>
      <c r="K1" s="97"/>
      <c r="L1" s="97"/>
      <c r="M1" s="97"/>
      <c r="N1" s="97"/>
      <c r="O1" s="97"/>
      <c r="P1" s="97"/>
      <c r="Q1" s="97"/>
      <c r="R1" s="97"/>
      <c r="S1" s="97"/>
      <c r="T1" s="97"/>
      <c r="U1" s="97"/>
    </row>
    <row r="2" spans="1:21" x14ac:dyDescent="0.25">
      <c r="A2" s="97"/>
      <c r="B2" s="97"/>
      <c r="C2" s="97"/>
      <c r="D2" s="97"/>
      <c r="E2" s="97"/>
      <c r="F2" s="97"/>
      <c r="G2" s="97"/>
      <c r="H2" s="97"/>
      <c r="I2" s="97"/>
      <c r="J2" s="97"/>
      <c r="K2" s="97"/>
      <c r="L2" s="97"/>
      <c r="M2" s="97"/>
      <c r="N2" s="97"/>
      <c r="O2" s="97"/>
      <c r="P2" s="97"/>
      <c r="Q2" s="97"/>
      <c r="R2" s="97"/>
      <c r="S2" s="97"/>
      <c r="T2" s="97"/>
      <c r="U2" s="97"/>
    </row>
    <row r="3" spans="1:21" ht="60" x14ac:dyDescent="0.25">
      <c r="A3" s="97"/>
      <c r="B3" s="118"/>
      <c r="C3" s="38" t="s">
        <v>56</v>
      </c>
      <c r="D3" s="38" t="s">
        <v>57</v>
      </c>
      <c r="E3" s="97"/>
      <c r="F3" s="97"/>
      <c r="G3" s="97"/>
      <c r="H3" s="97"/>
      <c r="I3" s="97"/>
      <c r="J3" s="97"/>
      <c r="K3" s="97"/>
      <c r="L3" s="97"/>
      <c r="M3" s="97"/>
      <c r="N3" s="97"/>
      <c r="O3" s="97"/>
      <c r="P3" s="97"/>
      <c r="Q3" s="97"/>
      <c r="R3" s="97"/>
      <c r="S3" s="97"/>
      <c r="T3" s="97"/>
      <c r="U3" s="97"/>
    </row>
    <row r="4" spans="1:21" ht="33.75" x14ac:dyDescent="0.25">
      <c r="A4" s="117" t="s">
        <v>83</v>
      </c>
      <c r="B4" s="41" t="s">
        <v>101</v>
      </c>
      <c r="C4" s="46" t="s">
        <v>158</v>
      </c>
      <c r="D4" s="39" t="s">
        <v>97</v>
      </c>
      <c r="E4" s="97"/>
      <c r="F4" s="97"/>
      <c r="G4" s="97"/>
      <c r="H4" s="97"/>
      <c r="I4" s="97"/>
      <c r="J4" s="97"/>
      <c r="K4" s="97"/>
      <c r="L4" s="97"/>
      <c r="M4" s="97"/>
      <c r="N4" s="97"/>
      <c r="O4" s="97"/>
      <c r="P4" s="97"/>
      <c r="Q4" s="97"/>
      <c r="R4" s="97"/>
      <c r="S4" s="97"/>
      <c r="T4" s="97"/>
      <c r="U4" s="97"/>
    </row>
    <row r="5" spans="1:21" ht="101.25" x14ac:dyDescent="0.25">
      <c r="A5" s="117" t="s">
        <v>84</v>
      </c>
      <c r="B5" s="42" t="s">
        <v>59</v>
      </c>
      <c r="C5" s="47" t="s">
        <v>93</v>
      </c>
      <c r="D5" s="40" t="s">
        <v>98</v>
      </c>
      <c r="E5" s="97"/>
      <c r="F5" s="97"/>
      <c r="G5" s="97"/>
      <c r="H5" s="97"/>
      <c r="I5" s="97"/>
      <c r="J5" s="97"/>
      <c r="K5" s="97"/>
      <c r="L5" s="97"/>
      <c r="M5" s="97"/>
      <c r="N5" s="97"/>
      <c r="O5" s="97"/>
      <c r="P5" s="97"/>
      <c r="Q5" s="97"/>
      <c r="R5" s="97"/>
      <c r="S5" s="97"/>
      <c r="T5" s="97"/>
      <c r="U5" s="97"/>
    </row>
    <row r="6" spans="1:21" ht="67.5" x14ac:dyDescent="0.25">
      <c r="A6" s="117" t="s">
        <v>81</v>
      </c>
      <c r="B6" s="43" t="s">
        <v>60</v>
      </c>
      <c r="C6" s="47" t="s">
        <v>94</v>
      </c>
      <c r="D6" s="40" t="s">
        <v>100</v>
      </c>
      <c r="E6" s="97"/>
      <c r="F6" s="97"/>
      <c r="G6" s="97"/>
      <c r="H6" s="97"/>
      <c r="I6" s="97"/>
      <c r="J6" s="97"/>
      <c r="K6" s="97"/>
      <c r="L6" s="97"/>
      <c r="M6" s="97"/>
      <c r="N6" s="97"/>
      <c r="O6" s="97"/>
      <c r="P6" s="97"/>
      <c r="Q6" s="97"/>
      <c r="R6" s="97"/>
      <c r="S6" s="97"/>
      <c r="T6" s="97"/>
      <c r="U6" s="97"/>
    </row>
    <row r="7" spans="1:21" ht="101.25" x14ac:dyDescent="0.25">
      <c r="A7" s="117" t="s">
        <v>7</v>
      </c>
      <c r="B7" s="44" t="s">
        <v>61</v>
      </c>
      <c r="C7" s="47" t="s">
        <v>95</v>
      </c>
      <c r="D7" s="40" t="s">
        <v>99</v>
      </c>
      <c r="E7" s="97"/>
      <c r="F7" s="97"/>
      <c r="G7" s="97"/>
      <c r="H7" s="97"/>
      <c r="I7" s="97"/>
      <c r="J7" s="97"/>
      <c r="K7" s="97"/>
      <c r="L7" s="97"/>
      <c r="M7" s="97"/>
      <c r="N7" s="97"/>
      <c r="O7" s="97"/>
      <c r="P7" s="97"/>
      <c r="Q7" s="97"/>
      <c r="R7" s="97"/>
      <c r="S7" s="97"/>
      <c r="T7" s="97"/>
      <c r="U7" s="97"/>
    </row>
    <row r="8" spans="1:21" ht="67.5" x14ac:dyDescent="0.25">
      <c r="A8" s="117" t="s">
        <v>85</v>
      </c>
      <c r="B8" s="45" t="s">
        <v>62</v>
      </c>
      <c r="C8" s="47" t="s">
        <v>96</v>
      </c>
      <c r="D8" s="40" t="s">
        <v>118</v>
      </c>
      <c r="E8" s="97"/>
      <c r="F8" s="97"/>
      <c r="G8" s="97"/>
      <c r="H8" s="97"/>
      <c r="I8" s="97"/>
      <c r="J8" s="97"/>
      <c r="K8" s="97"/>
      <c r="L8" s="97"/>
      <c r="M8" s="97"/>
      <c r="N8" s="97"/>
      <c r="O8" s="97"/>
      <c r="P8" s="97"/>
      <c r="Q8" s="97"/>
      <c r="R8" s="97"/>
      <c r="S8" s="97"/>
      <c r="T8" s="97"/>
      <c r="U8" s="97"/>
    </row>
    <row r="9" spans="1:21" ht="20.25" x14ac:dyDescent="0.25">
      <c r="A9" s="117"/>
      <c r="B9" s="117"/>
      <c r="C9" s="119"/>
      <c r="D9" s="119"/>
      <c r="E9" s="97"/>
      <c r="F9" s="97"/>
      <c r="G9" s="97"/>
      <c r="H9" s="97"/>
      <c r="I9" s="97"/>
      <c r="J9" s="97"/>
      <c r="K9" s="97"/>
      <c r="L9" s="97"/>
      <c r="M9" s="97"/>
      <c r="N9" s="97"/>
      <c r="O9" s="97"/>
      <c r="P9" s="97"/>
      <c r="Q9" s="97"/>
      <c r="R9" s="97"/>
      <c r="S9" s="97"/>
      <c r="T9" s="97"/>
      <c r="U9" s="97"/>
    </row>
    <row r="10" spans="1:21" ht="16.5" x14ac:dyDescent="0.25">
      <c r="A10" s="117"/>
      <c r="B10" s="120"/>
      <c r="C10" s="120"/>
      <c r="D10" s="120"/>
      <c r="E10" s="97"/>
      <c r="F10" s="97"/>
      <c r="G10" s="97"/>
      <c r="H10" s="97"/>
      <c r="I10" s="97"/>
      <c r="J10" s="97"/>
      <c r="K10" s="97"/>
      <c r="L10" s="97"/>
      <c r="M10" s="97"/>
      <c r="N10" s="97"/>
      <c r="O10" s="97"/>
      <c r="P10" s="97"/>
      <c r="Q10" s="97"/>
      <c r="R10" s="97"/>
      <c r="S10" s="97"/>
      <c r="T10" s="97"/>
      <c r="U10" s="97"/>
    </row>
    <row r="11" spans="1:21" x14ac:dyDescent="0.25">
      <c r="A11" s="117"/>
      <c r="B11" s="117" t="s">
        <v>91</v>
      </c>
      <c r="C11" s="117" t="s">
        <v>146</v>
      </c>
      <c r="D11" s="117" t="s">
        <v>153</v>
      </c>
      <c r="E11" s="97"/>
      <c r="F11" s="97"/>
      <c r="G11" s="97"/>
      <c r="H11" s="97"/>
      <c r="I11" s="97"/>
      <c r="J11" s="97"/>
      <c r="K11" s="97"/>
      <c r="L11" s="97"/>
      <c r="M11" s="97"/>
      <c r="N11" s="97"/>
      <c r="O11" s="97"/>
      <c r="P11" s="97"/>
      <c r="Q11" s="97"/>
      <c r="R11" s="97"/>
      <c r="S11" s="97"/>
      <c r="T11" s="97"/>
      <c r="U11" s="97"/>
    </row>
    <row r="12" spans="1:21" x14ac:dyDescent="0.25">
      <c r="A12" s="117"/>
      <c r="B12" s="117" t="s">
        <v>89</v>
      </c>
      <c r="C12" s="117" t="s">
        <v>150</v>
      </c>
      <c r="D12" s="117" t="s">
        <v>154</v>
      </c>
      <c r="E12" s="97"/>
      <c r="F12" s="97"/>
      <c r="G12" s="97"/>
      <c r="H12" s="97"/>
      <c r="I12" s="97"/>
      <c r="J12" s="97"/>
      <c r="K12" s="97"/>
      <c r="L12" s="97"/>
      <c r="M12" s="97"/>
      <c r="N12" s="97"/>
      <c r="O12" s="97"/>
      <c r="P12" s="97"/>
      <c r="Q12" s="97"/>
      <c r="R12" s="97"/>
      <c r="S12" s="97"/>
      <c r="T12" s="97"/>
      <c r="U12" s="97"/>
    </row>
    <row r="13" spans="1:21" x14ac:dyDescent="0.25">
      <c r="A13" s="117"/>
      <c r="B13" s="117"/>
      <c r="C13" s="117" t="s">
        <v>149</v>
      </c>
      <c r="D13" s="117" t="s">
        <v>155</v>
      </c>
      <c r="E13" s="97"/>
      <c r="F13" s="97"/>
      <c r="G13" s="97"/>
      <c r="H13" s="97"/>
      <c r="I13" s="97"/>
      <c r="J13" s="97"/>
      <c r="K13" s="97"/>
      <c r="L13" s="97"/>
      <c r="M13" s="97"/>
      <c r="N13" s="97"/>
      <c r="O13" s="97"/>
      <c r="P13" s="97"/>
      <c r="Q13" s="97"/>
      <c r="R13" s="97"/>
      <c r="S13" s="97"/>
      <c r="T13" s="97"/>
      <c r="U13" s="97"/>
    </row>
    <row r="14" spans="1:21" x14ac:dyDescent="0.25">
      <c r="A14" s="117"/>
      <c r="B14" s="117"/>
      <c r="C14" s="117" t="s">
        <v>151</v>
      </c>
      <c r="D14" s="117" t="s">
        <v>156</v>
      </c>
      <c r="E14" s="97"/>
      <c r="F14" s="97"/>
      <c r="G14" s="97"/>
      <c r="H14" s="97"/>
      <c r="I14" s="97"/>
      <c r="J14" s="97"/>
      <c r="K14" s="97"/>
      <c r="L14" s="97"/>
      <c r="M14" s="97"/>
      <c r="N14" s="97"/>
      <c r="O14" s="97"/>
      <c r="P14" s="97"/>
      <c r="Q14" s="97"/>
      <c r="R14" s="97"/>
      <c r="S14" s="97"/>
      <c r="T14" s="97"/>
      <c r="U14" s="97"/>
    </row>
    <row r="15" spans="1:21" x14ac:dyDescent="0.25">
      <c r="A15" s="117"/>
      <c r="B15" s="117"/>
      <c r="C15" s="117" t="s">
        <v>152</v>
      </c>
      <c r="D15" s="117" t="s">
        <v>157</v>
      </c>
      <c r="E15" s="97"/>
      <c r="F15" s="97"/>
      <c r="G15" s="97"/>
      <c r="H15" s="97"/>
      <c r="I15" s="97"/>
      <c r="J15" s="97"/>
      <c r="K15" s="97"/>
      <c r="L15" s="97"/>
      <c r="M15" s="97"/>
      <c r="N15" s="97"/>
      <c r="O15" s="97"/>
      <c r="P15" s="97"/>
      <c r="Q15" s="97"/>
      <c r="R15" s="97"/>
      <c r="S15" s="97"/>
      <c r="T15" s="97"/>
      <c r="U15" s="97"/>
    </row>
    <row r="16" spans="1:21" x14ac:dyDescent="0.25">
      <c r="A16" s="117"/>
      <c r="B16" s="117"/>
      <c r="C16" s="117"/>
      <c r="D16" s="117"/>
      <c r="E16" s="97"/>
      <c r="F16" s="97"/>
      <c r="G16" s="97"/>
      <c r="H16" s="97"/>
      <c r="I16" s="97"/>
      <c r="J16" s="97"/>
      <c r="K16" s="97"/>
      <c r="L16" s="97"/>
      <c r="M16" s="97"/>
      <c r="N16" s="97"/>
      <c r="O16" s="97"/>
    </row>
    <row r="17" spans="1:15" x14ac:dyDescent="0.25">
      <c r="A17" s="117"/>
      <c r="B17" s="117"/>
      <c r="C17" s="117"/>
      <c r="D17" s="117"/>
      <c r="E17" s="97"/>
      <c r="F17" s="97"/>
      <c r="G17" s="97"/>
      <c r="H17" s="97"/>
      <c r="I17" s="97"/>
      <c r="J17" s="97"/>
      <c r="K17" s="97"/>
      <c r="L17" s="97"/>
      <c r="M17" s="97"/>
      <c r="N17" s="97"/>
      <c r="O17" s="97"/>
    </row>
    <row r="18" spans="1:15" x14ac:dyDescent="0.25">
      <c r="A18" s="117"/>
      <c r="B18" s="121"/>
      <c r="C18" s="121"/>
      <c r="D18" s="121"/>
      <c r="E18" s="97"/>
      <c r="F18" s="97"/>
      <c r="G18" s="97"/>
      <c r="H18" s="97"/>
      <c r="I18" s="97"/>
      <c r="J18" s="97"/>
      <c r="K18" s="97"/>
      <c r="L18" s="97"/>
      <c r="M18" s="97"/>
      <c r="N18" s="97"/>
      <c r="O18" s="97"/>
    </row>
    <row r="19" spans="1:15" x14ac:dyDescent="0.25">
      <c r="A19" s="117"/>
      <c r="B19" s="121"/>
      <c r="C19" s="121"/>
      <c r="D19" s="121"/>
      <c r="E19" s="97"/>
      <c r="F19" s="97"/>
      <c r="G19" s="97"/>
      <c r="H19" s="97"/>
      <c r="I19" s="97"/>
      <c r="J19" s="97"/>
      <c r="K19" s="97"/>
      <c r="L19" s="97"/>
      <c r="M19" s="97"/>
      <c r="N19" s="97"/>
      <c r="O19" s="97"/>
    </row>
    <row r="20" spans="1:15" x14ac:dyDescent="0.25">
      <c r="A20" s="117"/>
      <c r="B20" s="121"/>
      <c r="C20" s="121"/>
      <c r="D20" s="121"/>
      <c r="E20" s="97"/>
      <c r="F20" s="97"/>
      <c r="G20" s="97"/>
      <c r="H20" s="97"/>
      <c r="I20" s="97"/>
      <c r="J20" s="97"/>
      <c r="K20" s="97"/>
      <c r="L20" s="97"/>
      <c r="M20" s="97"/>
      <c r="N20" s="97"/>
      <c r="O20" s="97"/>
    </row>
    <row r="21" spans="1:15" x14ac:dyDescent="0.25">
      <c r="A21" s="117"/>
      <c r="B21" s="121"/>
      <c r="C21" s="121"/>
      <c r="D21" s="121"/>
      <c r="E21" s="97"/>
      <c r="F21" s="97"/>
      <c r="G21" s="97"/>
      <c r="H21" s="97"/>
      <c r="I21" s="97"/>
      <c r="J21" s="97"/>
      <c r="K21" s="97"/>
      <c r="L21" s="97"/>
      <c r="M21" s="97"/>
      <c r="N21" s="97"/>
      <c r="O21" s="97"/>
    </row>
    <row r="22" spans="1:15" ht="20.25" x14ac:dyDescent="0.25">
      <c r="A22" s="117"/>
      <c r="B22" s="117"/>
      <c r="C22" s="119"/>
      <c r="D22" s="119"/>
      <c r="E22" s="97"/>
      <c r="F22" s="97"/>
      <c r="G22" s="97"/>
      <c r="H22" s="97"/>
      <c r="I22" s="97"/>
      <c r="J22" s="97"/>
      <c r="K22" s="97"/>
      <c r="L22" s="97"/>
      <c r="M22" s="97"/>
      <c r="N22" s="97"/>
      <c r="O22" s="97"/>
    </row>
    <row r="23" spans="1:15" ht="20.25" x14ac:dyDescent="0.25">
      <c r="A23" s="117"/>
      <c r="B23" s="117"/>
      <c r="C23" s="119"/>
      <c r="D23" s="119"/>
      <c r="E23" s="97"/>
      <c r="F23" s="97"/>
      <c r="G23" s="97"/>
      <c r="H23" s="97"/>
      <c r="I23" s="97"/>
      <c r="J23" s="97"/>
      <c r="K23" s="97"/>
      <c r="L23" s="97"/>
      <c r="M23" s="97"/>
      <c r="N23" s="97"/>
      <c r="O23" s="97"/>
    </row>
    <row r="24" spans="1:15" ht="20.25" x14ac:dyDescent="0.25">
      <c r="A24" s="117"/>
      <c r="B24" s="117"/>
      <c r="C24" s="119"/>
      <c r="D24" s="119"/>
      <c r="E24" s="97"/>
      <c r="F24" s="97"/>
      <c r="G24" s="97"/>
      <c r="H24" s="97"/>
      <c r="I24" s="97"/>
      <c r="J24" s="97"/>
      <c r="K24" s="97"/>
      <c r="L24" s="97"/>
      <c r="M24" s="97"/>
      <c r="N24" s="97"/>
      <c r="O24" s="97"/>
    </row>
    <row r="25" spans="1:15" ht="20.25" x14ac:dyDescent="0.25">
      <c r="A25" s="117"/>
      <c r="B25" s="117"/>
      <c r="C25" s="119"/>
      <c r="D25" s="119"/>
      <c r="E25" s="97"/>
      <c r="F25" s="97"/>
      <c r="G25" s="97"/>
      <c r="H25" s="97"/>
      <c r="I25" s="97"/>
      <c r="J25" s="97"/>
      <c r="K25" s="97"/>
      <c r="L25" s="97"/>
      <c r="M25" s="97"/>
      <c r="N25" s="97"/>
      <c r="O25" s="97"/>
    </row>
    <row r="26" spans="1:15" ht="20.25" x14ac:dyDescent="0.25">
      <c r="A26" s="117"/>
      <c r="B26" s="117"/>
      <c r="C26" s="119"/>
      <c r="D26" s="119"/>
      <c r="E26" s="97"/>
      <c r="F26" s="97"/>
      <c r="G26" s="97"/>
      <c r="H26" s="97"/>
      <c r="I26" s="97"/>
      <c r="J26" s="97"/>
      <c r="K26" s="97"/>
      <c r="L26" s="97"/>
      <c r="M26" s="97"/>
      <c r="N26" s="97"/>
      <c r="O26" s="97"/>
    </row>
    <row r="27" spans="1:15" ht="20.25" x14ac:dyDescent="0.25">
      <c r="A27" s="117"/>
      <c r="B27" s="117"/>
      <c r="C27" s="119"/>
      <c r="D27" s="119"/>
      <c r="E27" s="97"/>
      <c r="F27" s="97"/>
      <c r="G27" s="97"/>
      <c r="H27" s="97"/>
      <c r="I27" s="97"/>
      <c r="J27" s="97"/>
      <c r="K27" s="97"/>
      <c r="L27" s="97"/>
      <c r="M27" s="97"/>
      <c r="N27" s="97"/>
      <c r="O27" s="97"/>
    </row>
    <row r="28" spans="1:15" ht="20.25" x14ac:dyDescent="0.25">
      <c r="A28" s="117"/>
      <c r="B28" s="117"/>
      <c r="C28" s="119"/>
      <c r="D28" s="119"/>
      <c r="E28" s="97"/>
      <c r="F28" s="97"/>
      <c r="G28" s="97"/>
      <c r="H28" s="97"/>
      <c r="I28" s="97"/>
      <c r="J28" s="97"/>
      <c r="K28" s="97"/>
      <c r="L28" s="97"/>
      <c r="M28" s="97"/>
      <c r="N28" s="97"/>
      <c r="O28" s="97"/>
    </row>
    <row r="29" spans="1:15" ht="20.25" x14ac:dyDescent="0.25">
      <c r="A29" s="117"/>
      <c r="B29" s="117"/>
      <c r="C29" s="119"/>
      <c r="D29" s="119"/>
      <c r="E29" s="97"/>
      <c r="F29" s="97"/>
      <c r="G29" s="97"/>
      <c r="H29" s="97"/>
      <c r="I29" s="97"/>
      <c r="J29" s="97"/>
      <c r="K29" s="97"/>
      <c r="L29" s="97"/>
      <c r="M29" s="97"/>
      <c r="N29" s="97"/>
      <c r="O29" s="97"/>
    </row>
    <row r="30" spans="1:15" ht="20.25" x14ac:dyDescent="0.25">
      <c r="A30" s="117"/>
      <c r="B30" s="117"/>
      <c r="C30" s="119"/>
      <c r="D30" s="119"/>
      <c r="E30" s="97"/>
      <c r="F30" s="97"/>
      <c r="G30" s="97"/>
      <c r="H30" s="97"/>
      <c r="I30" s="97"/>
      <c r="J30" s="97"/>
      <c r="K30" s="97"/>
      <c r="L30" s="97"/>
      <c r="M30" s="97"/>
      <c r="N30" s="97"/>
      <c r="O30" s="97"/>
    </row>
    <row r="31" spans="1:15" ht="20.25" x14ac:dyDescent="0.25">
      <c r="A31" s="117"/>
      <c r="B31" s="117"/>
      <c r="C31" s="119"/>
      <c r="D31" s="119"/>
      <c r="E31" s="97"/>
      <c r="F31" s="97"/>
      <c r="G31" s="97"/>
      <c r="H31" s="97"/>
      <c r="I31" s="97"/>
      <c r="J31" s="97"/>
      <c r="K31" s="97"/>
      <c r="L31" s="97"/>
      <c r="M31" s="97"/>
      <c r="N31" s="97"/>
      <c r="O31" s="97"/>
    </row>
    <row r="32" spans="1:15" ht="20.25" x14ac:dyDescent="0.25">
      <c r="A32" s="117"/>
      <c r="B32" s="117"/>
      <c r="C32" s="119"/>
      <c r="D32" s="119"/>
      <c r="E32" s="97"/>
      <c r="F32" s="97"/>
      <c r="G32" s="97"/>
      <c r="H32" s="97"/>
      <c r="I32" s="97"/>
      <c r="J32" s="97"/>
      <c r="K32" s="97"/>
      <c r="L32" s="97"/>
      <c r="M32" s="97"/>
      <c r="N32" s="97"/>
      <c r="O32" s="97"/>
    </row>
    <row r="33" spans="1:15" ht="20.25" x14ac:dyDescent="0.25">
      <c r="A33" s="117"/>
      <c r="B33" s="117"/>
      <c r="C33" s="119"/>
      <c r="D33" s="119"/>
      <c r="E33" s="97"/>
      <c r="F33" s="97"/>
      <c r="G33" s="97"/>
      <c r="H33" s="97"/>
      <c r="I33" s="97"/>
      <c r="J33" s="97"/>
      <c r="K33" s="97"/>
      <c r="L33" s="97"/>
      <c r="M33" s="97"/>
      <c r="N33" s="97"/>
      <c r="O33" s="97"/>
    </row>
    <row r="34" spans="1:15" ht="20.25" x14ac:dyDescent="0.25">
      <c r="A34" s="117"/>
      <c r="B34" s="117"/>
      <c r="C34" s="119"/>
      <c r="D34" s="119"/>
      <c r="E34" s="97"/>
      <c r="F34" s="97"/>
      <c r="G34" s="97"/>
      <c r="H34" s="97"/>
      <c r="I34" s="97"/>
      <c r="J34" s="97"/>
      <c r="K34" s="97"/>
      <c r="L34" s="97"/>
      <c r="M34" s="97"/>
      <c r="N34" s="97"/>
      <c r="O34" s="97"/>
    </row>
    <row r="35" spans="1:15" ht="20.25" x14ac:dyDescent="0.25">
      <c r="A35" s="117"/>
      <c r="B35" s="117"/>
      <c r="C35" s="119"/>
      <c r="D35" s="119"/>
      <c r="E35" s="97"/>
      <c r="F35" s="97"/>
      <c r="G35" s="97"/>
      <c r="H35" s="97"/>
      <c r="I35" s="97"/>
      <c r="J35" s="97"/>
      <c r="K35" s="97"/>
      <c r="L35" s="97"/>
      <c r="M35" s="97"/>
      <c r="N35" s="97"/>
      <c r="O35" s="97"/>
    </row>
    <row r="36" spans="1:15" ht="20.25" x14ac:dyDescent="0.25">
      <c r="A36" s="117"/>
      <c r="B36" s="117"/>
      <c r="C36" s="119"/>
      <c r="D36" s="119"/>
      <c r="E36" s="97"/>
      <c r="F36" s="97"/>
      <c r="G36" s="97"/>
      <c r="H36" s="97"/>
      <c r="I36" s="97"/>
      <c r="J36" s="97"/>
      <c r="K36" s="97"/>
      <c r="L36" s="97"/>
      <c r="M36" s="97"/>
      <c r="N36" s="97"/>
      <c r="O36" s="97"/>
    </row>
    <row r="37" spans="1:15" ht="20.25" x14ac:dyDescent="0.25">
      <c r="A37" s="117"/>
      <c r="B37" s="117"/>
      <c r="C37" s="119"/>
      <c r="D37" s="119"/>
      <c r="E37" s="97"/>
      <c r="F37" s="97"/>
      <c r="G37" s="97"/>
      <c r="H37" s="97"/>
      <c r="I37" s="97"/>
      <c r="J37" s="97"/>
      <c r="K37" s="97"/>
      <c r="L37" s="97"/>
      <c r="M37" s="97"/>
      <c r="N37" s="97"/>
      <c r="O37" s="97"/>
    </row>
    <row r="38" spans="1:15" ht="20.25" x14ac:dyDescent="0.25">
      <c r="A38" s="117"/>
      <c r="B38" s="117"/>
      <c r="C38" s="119"/>
      <c r="D38" s="119"/>
      <c r="E38" s="97"/>
      <c r="F38" s="97"/>
      <c r="G38" s="97"/>
      <c r="H38" s="97"/>
      <c r="I38" s="97"/>
      <c r="J38" s="97"/>
      <c r="K38" s="97"/>
      <c r="L38" s="97"/>
      <c r="M38" s="97"/>
      <c r="N38" s="97"/>
      <c r="O38" s="97"/>
    </row>
    <row r="39" spans="1:15" ht="20.25" x14ac:dyDescent="0.25">
      <c r="A39" s="117"/>
      <c r="B39" s="117"/>
      <c r="C39" s="119"/>
      <c r="D39" s="119"/>
      <c r="E39" s="97"/>
      <c r="F39" s="97"/>
      <c r="G39" s="97"/>
      <c r="H39" s="97"/>
      <c r="I39" s="97"/>
      <c r="J39" s="97"/>
      <c r="K39" s="97"/>
      <c r="L39" s="97"/>
      <c r="M39" s="97"/>
      <c r="N39" s="97"/>
      <c r="O39" s="97"/>
    </row>
    <row r="40" spans="1:15" ht="20.25" x14ac:dyDescent="0.25">
      <c r="A40" s="117"/>
      <c r="B40" s="117"/>
      <c r="C40" s="119"/>
      <c r="D40" s="119"/>
      <c r="E40" s="97"/>
      <c r="F40" s="97"/>
      <c r="G40" s="97"/>
      <c r="H40" s="97"/>
      <c r="I40" s="97"/>
      <c r="J40" s="97"/>
      <c r="K40" s="97"/>
      <c r="L40" s="97"/>
      <c r="M40" s="97"/>
      <c r="N40" s="97"/>
      <c r="O40" s="97"/>
    </row>
    <row r="41" spans="1:15" ht="20.25" x14ac:dyDescent="0.25">
      <c r="A41" s="117"/>
      <c r="B41" s="117"/>
      <c r="C41" s="119"/>
      <c r="D41" s="119"/>
      <c r="E41" s="97"/>
      <c r="F41" s="97"/>
      <c r="G41" s="97"/>
      <c r="H41" s="97"/>
      <c r="I41" s="97"/>
      <c r="J41" s="97"/>
      <c r="K41" s="97"/>
      <c r="L41" s="97"/>
      <c r="M41" s="97"/>
      <c r="N41" s="97"/>
      <c r="O41" s="97"/>
    </row>
    <row r="42" spans="1:15" ht="20.25" x14ac:dyDescent="0.25">
      <c r="A42" s="117"/>
      <c r="B42" s="117"/>
      <c r="C42" s="119"/>
      <c r="D42" s="119"/>
      <c r="E42" s="97"/>
      <c r="F42" s="97"/>
      <c r="G42" s="97"/>
      <c r="H42" s="97"/>
      <c r="I42" s="97"/>
      <c r="J42" s="97"/>
      <c r="K42" s="97"/>
      <c r="L42" s="97"/>
      <c r="M42" s="97"/>
      <c r="N42" s="97"/>
      <c r="O42" s="97"/>
    </row>
    <row r="43" spans="1:15" ht="20.25" x14ac:dyDescent="0.25">
      <c r="A43" s="117"/>
      <c r="B43" s="117"/>
      <c r="C43" s="119"/>
      <c r="D43" s="119"/>
      <c r="E43" s="97"/>
      <c r="F43" s="97"/>
      <c r="G43" s="97"/>
      <c r="H43" s="97"/>
      <c r="I43" s="97"/>
      <c r="J43" s="97"/>
      <c r="K43" s="97"/>
      <c r="L43" s="97"/>
      <c r="M43" s="97"/>
      <c r="N43" s="97"/>
      <c r="O43" s="97"/>
    </row>
    <row r="44" spans="1:15" ht="20.25" x14ac:dyDescent="0.25">
      <c r="A44" s="117"/>
      <c r="B44" s="117"/>
      <c r="C44" s="119"/>
      <c r="D44" s="119"/>
      <c r="E44" s="97"/>
      <c r="F44" s="97"/>
      <c r="G44" s="97"/>
      <c r="H44" s="97"/>
      <c r="I44" s="97"/>
      <c r="J44" s="97"/>
      <c r="K44" s="97"/>
      <c r="L44" s="97"/>
      <c r="M44" s="97"/>
      <c r="N44" s="97"/>
      <c r="O44" s="97"/>
    </row>
    <row r="45" spans="1:15" ht="20.25" x14ac:dyDescent="0.25">
      <c r="A45" s="117"/>
      <c r="B45" s="117"/>
      <c r="C45" s="119"/>
      <c r="D45" s="119"/>
      <c r="E45" s="97"/>
      <c r="F45" s="97"/>
      <c r="G45" s="97"/>
      <c r="H45" s="97"/>
      <c r="I45" s="97"/>
      <c r="J45" s="97"/>
      <c r="K45" s="97"/>
      <c r="L45" s="97"/>
      <c r="M45" s="97"/>
      <c r="N45" s="97"/>
      <c r="O45" s="97"/>
    </row>
    <row r="46" spans="1:15" ht="20.25" x14ac:dyDescent="0.25">
      <c r="A46" s="117"/>
      <c r="B46" s="117"/>
      <c r="C46" s="119"/>
      <c r="D46" s="119"/>
      <c r="E46" s="97"/>
      <c r="F46" s="97"/>
      <c r="G46" s="97"/>
      <c r="H46" s="97"/>
      <c r="I46" s="97"/>
      <c r="J46" s="97"/>
      <c r="K46" s="97"/>
      <c r="L46" s="97"/>
      <c r="M46" s="97"/>
      <c r="N46" s="97"/>
      <c r="O46" s="97"/>
    </row>
    <row r="47" spans="1:15" ht="20.25" x14ac:dyDescent="0.25">
      <c r="A47" s="117"/>
      <c r="B47" s="117"/>
      <c r="C47" s="119"/>
      <c r="D47" s="119"/>
      <c r="E47" s="97"/>
      <c r="F47" s="97"/>
      <c r="G47" s="97"/>
      <c r="H47" s="97"/>
      <c r="I47" s="97"/>
      <c r="J47" s="97"/>
      <c r="K47" s="97"/>
      <c r="L47" s="97"/>
      <c r="M47" s="97"/>
      <c r="N47" s="97"/>
      <c r="O47" s="97"/>
    </row>
    <row r="48" spans="1:15" ht="20.25" x14ac:dyDescent="0.25">
      <c r="A48" s="117"/>
      <c r="B48" s="117"/>
      <c r="C48" s="119"/>
      <c r="D48" s="119"/>
      <c r="E48" s="97"/>
      <c r="F48" s="97"/>
      <c r="G48" s="97"/>
      <c r="H48" s="97"/>
      <c r="I48" s="97"/>
      <c r="J48" s="97"/>
      <c r="K48" s="97"/>
      <c r="L48" s="97"/>
      <c r="M48" s="97"/>
      <c r="N48" s="97"/>
      <c r="O48" s="97"/>
    </row>
    <row r="49" spans="1:15" ht="20.25" x14ac:dyDescent="0.25">
      <c r="A49" s="117"/>
      <c r="B49" s="117"/>
      <c r="C49" s="119"/>
      <c r="D49" s="119"/>
      <c r="E49" s="97"/>
      <c r="F49" s="97"/>
      <c r="G49" s="97"/>
      <c r="H49" s="97"/>
      <c r="I49" s="97"/>
      <c r="J49" s="97"/>
      <c r="K49" s="97"/>
      <c r="L49" s="97"/>
      <c r="M49" s="97"/>
      <c r="N49" s="97"/>
      <c r="O49" s="97"/>
    </row>
    <row r="50" spans="1:15" ht="20.25" x14ac:dyDescent="0.25">
      <c r="A50" s="117"/>
      <c r="B50" s="117"/>
      <c r="C50" s="119"/>
      <c r="D50" s="119"/>
      <c r="E50" s="97"/>
      <c r="F50" s="97"/>
      <c r="G50" s="97"/>
      <c r="H50" s="97"/>
      <c r="I50" s="97"/>
      <c r="J50" s="97"/>
      <c r="K50" s="97"/>
      <c r="L50" s="97"/>
      <c r="M50" s="97"/>
      <c r="N50" s="97"/>
      <c r="O50" s="97"/>
    </row>
    <row r="51" spans="1:15" ht="20.25" x14ac:dyDescent="0.25">
      <c r="A51" s="117"/>
      <c r="B51" s="117"/>
      <c r="C51" s="119"/>
      <c r="D51" s="119"/>
      <c r="E51" s="97"/>
      <c r="F51" s="97"/>
      <c r="G51" s="97"/>
      <c r="H51" s="97"/>
      <c r="I51" s="97"/>
      <c r="J51" s="97"/>
      <c r="K51" s="97"/>
      <c r="L51" s="97"/>
      <c r="M51" s="97"/>
      <c r="N51" s="97"/>
      <c r="O51" s="97"/>
    </row>
    <row r="52" spans="1:15" ht="20.25" x14ac:dyDescent="0.25">
      <c r="A52" s="117"/>
      <c r="B52" s="23"/>
      <c r="C52" s="36"/>
      <c r="D52" s="36"/>
    </row>
    <row r="53" spans="1:15" ht="20.25" x14ac:dyDescent="0.25">
      <c r="A53" s="117"/>
      <c r="B53" s="23"/>
      <c r="C53" s="36"/>
      <c r="D53" s="36"/>
    </row>
    <row r="54" spans="1:15" ht="20.25" x14ac:dyDescent="0.25">
      <c r="A54" s="117"/>
      <c r="B54" s="23"/>
      <c r="C54" s="36"/>
      <c r="D54" s="36"/>
    </row>
    <row r="55" spans="1:15" ht="20.25" x14ac:dyDescent="0.25">
      <c r="A55" s="117"/>
      <c r="B55" s="23"/>
      <c r="C55" s="36"/>
      <c r="D55" s="36"/>
    </row>
    <row r="56" spans="1:15" ht="20.25" x14ac:dyDescent="0.25">
      <c r="A56" s="117"/>
      <c r="B56" s="23"/>
      <c r="C56" s="36"/>
      <c r="D56" s="36"/>
    </row>
    <row r="57" spans="1:15" ht="20.25" x14ac:dyDescent="0.25">
      <c r="A57" s="117"/>
      <c r="B57" s="23"/>
      <c r="C57" s="36"/>
      <c r="D57" s="36"/>
    </row>
    <row r="58" spans="1:15" ht="20.25" x14ac:dyDescent="0.25">
      <c r="A58" s="117"/>
      <c r="B58" s="23"/>
      <c r="C58" s="36"/>
      <c r="D58" s="36"/>
    </row>
    <row r="59" spans="1:15" ht="20.25" x14ac:dyDescent="0.25">
      <c r="A59" s="117"/>
      <c r="B59" s="23"/>
      <c r="C59" s="36"/>
      <c r="D59" s="36"/>
    </row>
    <row r="60" spans="1:15" ht="20.25" x14ac:dyDescent="0.25">
      <c r="A60" s="117"/>
      <c r="B60" s="23"/>
      <c r="C60" s="36"/>
      <c r="D60" s="36"/>
    </row>
    <row r="61" spans="1:15" ht="20.25" x14ac:dyDescent="0.25">
      <c r="A61" s="117"/>
      <c r="B61" s="23"/>
      <c r="C61" s="36"/>
      <c r="D61" s="36"/>
    </row>
    <row r="62" spans="1:15" ht="20.25" x14ac:dyDescent="0.25">
      <c r="A62" s="117"/>
      <c r="B62" s="23"/>
      <c r="C62" s="36"/>
      <c r="D62" s="36"/>
    </row>
    <row r="63" spans="1:15" ht="20.25" x14ac:dyDescent="0.25">
      <c r="A63" s="117"/>
      <c r="B63" s="23"/>
      <c r="C63" s="36"/>
      <c r="D63" s="36"/>
    </row>
    <row r="64" spans="1:15" ht="20.25" x14ac:dyDescent="0.25">
      <c r="A64" s="117"/>
      <c r="B64" s="23"/>
      <c r="C64" s="36"/>
      <c r="D64" s="36"/>
    </row>
    <row r="65" spans="1:4" ht="20.25" x14ac:dyDescent="0.25">
      <c r="A65" s="117"/>
      <c r="B65" s="23"/>
      <c r="C65" s="36"/>
      <c r="D65" s="36"/>
    </row>
    <row r="66" spans="1:4" ht="20.25" x14ac:dyDescent="0.25">
      <c r="A66" s="117"/>
      <c r="B66" s="23"/>
      <c r="C66" s="36"/>
      <c r="D66" s="36"/>
    </row>
    <row r="67" spans="1:4" ht="20.25" x14ac:dyDescent="0.25">
      <c r="A67" s="117"/>
      <c r="B67" s="23"/>
      <c r="C67" s="36"/>
      <c r="D67" s="36"/>
    </row>
    <row r="68" spans="1:4" ht="20.25" x14ac:dyDescent="0.25">
      <c r="A68" s="117"/>
      <c r="B68" s="23"/>
      <c r="C68" s="36"/>
      <c r="D68" s="36"/>
    </row>
    <row r="69" spans="1:4" ht="20.25" x14ac:dyDescent="0.25">
      <c r="A69" s="117"/>
      <c r="B69" s="23"/>
      <c r="C69" s="36"/>
      <c r="D69" s="36"/>
    </row>
    <row r="70" spans="1:4" ht="20.25" x14ac:dyDescent="0.25">
      <c r="A70" s="117"/>
      <c r="B70" s="23"/>
      <c r="C70" s="36"/>
      <c r="D70" s="36"/>
    </row>
    <row r="71" spans="1:4" ht="20.25" x14ac:dyDescent="0.25">
      <c r="A71" s="117"/>
      <c r="B71" s="23"/>
      <c r="C71" s="36"/>
      <c r="D71" s="36"/>
    </row>
    <row r="72" spans="1:4" ht="20.25" x14ac:dyDescent="0.25">
      <c r="A72" s="117"/>
      <c r="B72" s="23"/>
      <c r="C72" s="36"/>
      <c r="D72" s="36"/>
    </row>
    <row r="73" spans="1:4" ht="20.25" x14ac:dyDescent="0.25">
      <c r="A73" s="117"/>
      <c r="B73" s="23"/>
      <c r="C73" s="36"/>
      <c r="D73" s="36"/>
    </row>
    <row r="74" spans="1:4" ht="20.25" x14ac:dyDescent="0.25">
      <c r="A74" s="117"/>
      <c r="B74" s="23"/>
      <c r="C74" s="36"/>
      <c r="D74" s="36"/>
    </row>
    <row r="75" spans="1:4" ht="20.25" x14ac:dyDescent="0.25">
      <c r="A75" s="117"/>
      <c r="B75" s="23"/>
      <c r="C75" s="36"/>
      <c r="D75" s="36"/>
    </row>
    <row r="76" spans="1:4" ht="20.25" x14ac:dyDescent="0.25">
      <c r="A76" s="117"/>
      <c r="B76" s="23"/>
      <c r="C76" s="36"/>
      <c r="D76" s="36"/>
    </row>
    <row r="77" spans="1:4" ht="20.25" x14ac:dyDescent="0.25">
      <c r="A77" s="117"/>
      <c r="B77" s="23"/>
      <c r="C77" s="36"/>
      <c r="D77" s="36"/>
    </row>
    <row r="78" spans="1:4" ht="20.25" x14ac:dyDescent="0.25">
      <c r="A78" s="117"/>
      <c r="B78" s="23"/>
      <c r="C78" s="36"/>
      <c r="D78" s="36"/>
    </row>
    <row r="79" spans="1:4" ht="20.25" x14ac:dyDescent="0.25">
      <c r="A79" s="117"/>
      <c r="B79" s="23"/>
      <c r="C79" s="36"/>
      <c r="D79" s="36"/>
    </row>
    <row r="80" spans="1:4" ht="20.25" x14ac:dyDescent="0.25">
      <c r="A80" s="117"/>
      <c r="B80" s="23"/>
      <c r="C80" s="36"/>
      <c r="D80" s="36"/>
    </row>
    <row r="81" spans="1:4" ht="20.25" x14ac:dyDescent="0.25">
      <c r="A81" s="117"/>
      <c r="B81" s="23"/>
      <c r="C81" s="36"/>
      <c r="D81" s="36"/>
    </row>
    <row r="82" spans="1:4" ht="20.25" x14ac:dyDescent="0.25">
      <c r="A82" s="117"/>
      <c r="B82" s="23"/>
      <c r="C82" s="36"/>
      <c r="D82" s="36"/>
    </row>
    <row r="83" spans="1:4" ht="20.25" x14ac:dyDescent="0.25">
      <c r="A83" s="117"/>
      <c r="B83" s="23"/>
      <c r="C83" s="36"/>
      <c r="D83" s="36"/>
    </row>
    <row r="84" spans="1:4" ht="20.25" x14ac:dyDescent="0.25">
      <c r="A84" s="117"/>
      <c r="B84" s="23"/>
      <c r="C84" s="36"/>
      <c r="D84" s="36"/>
    </row>
    <row r="85" spans="1:4" ht="20.25" x14ac:dyDescent="0.25">
      <c r="A85" s="117"/>
      <c r="B85" s="23"/>
      <c r="C85" s="36"/>
      <c r="D85" s="36"/>
    </row>
    <row r="86" spans="1:4" ht="20.25" x14ac:dyDescent="0.25">
      <c r="A86" s="117"/>
      <c r="B86" s="23"/>
      <c r="C86" s="36"/>
      <c r="D86" s="36"/>
    </row>
    <row r="87" spans="1:4" ht="20.25" x14ac:dyDescent="0.25">
      <c r="A87" s="117"/>
      <c r="B87" s="23"/>
      <c r="C87" s="36"/>
      <c r="D87" s="36"/>
    </row>
    <row r="88" spans="1:4" ht="20.25" x14ac:dyDescent="0.25">
      <c r="A88" s="117"/>
      <c r="B88" s="23"/>
      <c r="C88" s="36"/>
      <c r="D88" s="36"/>
    </row>
    <row r="89" spans="1:4" ht="20.25" x14ac:dyDescent="0.25">
      <c r="A89" s="117"/>
      <c r="B89" s="23"/>
      <c r="C89" s="36"/>
      <c r="D89" s="36"/>
    </row>
    <row r="90" spans="1:4" ht="20.25" x14ac:dyDescent="0.25">
      <c r="A90" s="117"/>
      <c r="B90" s="23"/>
      <c r="C90" s="36"/>
      <c r="D90" s="36"/>
    </row>
    <row r="91" spans="1:4" ht="20.25" x14ac:dyDescent="0.25">
      <c r="A91" s="117"/>
      <c r="B91" s="23"/>
      <c r="C91" s="36"/>
      <c r="D91" s="36"/>
    </row>
    <row r="92" spans="1:4" ht="20.25" x14ac:dyDescent="0.25">
      <c r="A92" s="117"/>
      <c r="B92" s="23"/>
      <c r="C92" s="36"/>
      <c r="D92" s="36"/>
    </row>
    <row r="93" spans="1:4" ht="20.25" x14ac:dyDescent="0.25">
      <c r="A93" s="117"/>
      <c r="B93" s="23"/>
      <c r="C93" s="36"/>
      <c r="D93" s="36"/>
    </row>
    <row r="94" spans="1:4" ht="20.25" x14ac:dyDescent="0.25">
      <c r="A94" s="117"/>
      <c r="B94" s="23"/>
      <c r="C94" s="36"/>
      <c r="D94" s="36"/>
    </row>
    <row r="95" spans="1:4" ht="20.25" x14ac:dyDescent="0.25">
      <c r="A95" s="117"/>
      <c r="B95" s="23"/>
      <c r="C95" s="36"/>
      <c r="D95" s="36"/>
    </row>
    <row r="96" spans="1:4" ht="20.25" x14ac:dyDescent="0.25">
      <c r="A96" s="117"/>
      <c r="B96" s="23"/>
      <c r="C96" s="36"/>
      <c r="D96" s="36"/>
    </row>
    <row r="97" spans="1:4" ht="20.25" x14ac:dyDescent="0.25">
      <c r="A97" s="117"/>
      <c r="B97" s="23"/>
      <c r="C97" s="36"/>
      <c r="D97" s="36"/>
    </row>
    <row r="98" spans="1:4" ht="20.25" x14ac:dyDescent="0.25">
      <c r="A98" s="117"/>
      <c r="B98" s="23"/>
      <c r="C98" s="36"/>
      <c r="D98" s="36"/>
    </row>
    <row r="99" spans="1:4" ht="20.25" x14ac:dyDescent="0.25">
      <c r="A99" s="117"/>
      <c r="B99" s="23"/>
      <c r="C99" s="36"/>
      <c r="D99" s="36"/>
    </row>
    <row r="100" spans="1:4" ht="20.25" x14ac:dyDescent="0.25">
      <c r="A100" s="117"/>
      <c r="B100" s="23"/>
      <c r="C100" s="36"/>
      <c r="D100" s="36"/>
    </row>
    <row r="101" spans="1:4" ht="20.25" x14ac:dyDescent="0.25">
      <c r="A101" s="117"/>
      <c r="B101" s="23"/>
      <c r="C101" s="36"/>
      <c r="D101" s="36"/>
    </row>
    <row r="102" spans="1:4" ht="20.25" x14ac:dyDescent="0.25">
      <c r="A102" s="117"/>
      <c r="B102" s="23"/>
      <c r="C102" s="36"/>
      <c r="D102" s="36"/>
    </row>
    <row r="103" spans="1:4" ht="20.25" x14ac:dyDescent="0.25">
      <c r="A103" s="117"/>
      <c r="B103" s="23"/>
      <c r="C103" s="36"/>
      <c r="D103" s="36"/>
    </row>
    <row r="104" spans="1:4" ht="20.25" x14ac:dyDescent="0.25">
      <c r="A104" s="117"/>
      <c r="B104" s="23"/>
      <c r="C104" s="36"/>
      <c r="D104" s="36"/>
    </row>
    <row r="105" spans="1:4" ht="20.25" x14ac:dyDescent="0.25">
      <c r="A105" s="117"/>
      <c r="B105" s="23"/>
      <c r="C105" s="36"/>
      <c r="D105" s="36"/>
    </row>
    <row r="106" spans="1:4" ht="20.25" x14ac:dyDescent="0.25">
      <c r="A106" s="117"/>
      <c r="B106" s="23"/>
      <c r="C106" s="36"/>
      <c r="D106" s="36"/>
    </row>
    <row r="107" spans="1:4" ht="20.25" x14ac:dyDescent="0.25">
      <c r="A107" s="117"/>
      <c r="B107" s="23"/>
      <c r="C107" s="36"/>
      <c r="D107" s="36"/>
    </row>
    <row r="108" spans="1:4" ht="20.25" x14ac:dyDescent="0.25">
      <c r="A108" s="117"/>
      <c r="B108" s="23"/>
      <c r="C108" s="36"/>
      <c r="D108" s="36"/>
    </row>
    <row r="109" spans="1:4" ht="20.25" x14ac:dyDescent="0.25">
      <c r="A109" s="117"/>
      <c r="B109" s="23"/>
      <c r="C109" s="36"/>
      <c r="D109" s="36"/>
    </row>
    <row r="110" spans="1:4" ht="20.25" x14ac:dyDescent="0.25">
      <c r="A110" s="117"/>
      <c r="B110" s="23"/>
      <c r="C110" s="36"/>
      <c r="D110" s="36"/>
    </row>
    <row r="111" spans="1:4" ht="20.25" x14ac:dyDescent="0.25">
      <c r="A111" s="117"/>
      <c r="B111" s="23"/>
      <c r="C111" s="36"/>
      <c r="D111" s="36"/>
    </row>
    <row r="112" spans="1:4" ht="20.25" x14ac:dyDescent="0.25">
      <c r="A112" s="117"/>
      <c r="B112" s="23"/>
      <c r="C112" s="36"/>
      <c r="D112" s="36"/>
    </row>
    <row r="113" spans="1:4" ht="20.25" x14ac:dyDescent="0.25">
      <c r="A113" s="117"/>
      <c r="B113" s="23"/>
      <c r="C113" s="36"/>
      <c r="D113" s="36"/>
    </row>
    <row r="114" spans="1:4" ht="20.25" x14ac:dyDescent="0.25">
      <c r="A114" s="117"/>
      <c r="B114" s="23"/>
      <c r="C114" s="36"/>
      <c r="D114" s="36"/>
    </row>
    <row r="115" spans="1:4" ht="20.25" x14ac:dyDescent="0.25">
      <c r="A115" s="117"/>
      <c r="B115" s="23"/>
      <c r="C115" s="36"/>
      <c r="D115" s="36"/>
    </row>
    <row r="116" spans="1:4" ht="20.25" x14ac:dyDescent="0.25">
      <c r="A116" s="117"/>
      <c r="B116" s="23"/>
      <c r="C116" s="36"/>
      <c r="D116" s="36"/>
    </row>
    <row r="117" spans="1:4" ht="20.25" x14ac:dyDescent="0.25">
      <c r="A117" s="117"/>
      <c r="B117" s="23"/>
      <c r="C117" s="36"/>
      <c r="D117" s="36"/>
    </row>
    <row r="118" spans="1:4" ht="20.25" x14ac:dyDescent="0.25">
      <c r="A118" s="117"/>
      <c r="B118" s="23"/>
      <c r="C118" s="36"/>
      <c r="D118" s="36"/>
    </row>
    <row r="119" spans="1:4" ht="20.25" x14ac:dyDescent="0.25">
      <c r="A119" s="117"/>
      <c r="B119" s="23"/>
      <c r="C119" s="36"/>
      <c r="D119" s="36"/>
    </row>
    <row r="120" spans="1:4" ht="20.25" x14ac:dyDescent="0.25">
      <c r="A120" s="117"/>
      <c r="B120" s="23"/>
      <c r="C120" s="36"/>
      <c r="D120" s="36"/>
    </row>
    <row r="121" spans="1:4" ht="20.25" x14ac:dyDescent="0.25">
      <c r="A121" s="117"/>
      <c r="B121" s="23"/>
      <c r="C121" s="36"/>
      <c r="D121" s="36"/>
    </row>
    <row r="122" spans="1:4" ht="20.25" x14ac:dyDescent="0.25">
      <c r="A122" s="117"/>
      <c r="B122" s="23"/>
      <c r="C122" s="36"/>
      <c r="D122" s="36"/>
    </row>
    <row r="123" spans="1:4" ht="20.25" x14ac:dyDescent="0.25">
      <c r="A123" s="117"/>
      <c r="B123" s="23"/>
      <c r="C123" s="36"/>
      <c r="D123" s="36"/>
    </row>
    <row r="124" spans="1:4" ht="20.25" x14ac:dyDescent="0.25">
      <c r="A124" s="117"/>
      <c r="B124" s="23"/>
      <c r="C124" s="36"/>
      <c r="D124" s="36"/>
    </row>
    <row r="125" spans="1:4" ht="20.25" x14ac:dyDescent="0.25">
      <c r="A125" s="117"/>
      <c r="B125" s="23"/>
      <c r="C125" s="36"/>
      <c r="D125" s="36"/>
    </row>
    <row r="126" spans="1:4" ht="20.25" x14ac:dyDescent="0.25">
      <c r="A126" s="117"/>
      <c r="B126" s="23"/>
      <c r="C126" s="36"/>
      <c r="D126" s="36"/>
    </row>
    <row r="127" spans="1:4" ht="20.25" x14ac:dyDescent="0.25">
      <c r="A127" s="117"/>
      <c r="B127" s="23"/>
      <c r="C127" s="36"/>
      <c r="D127" s="36"/>
    </row>
    <row r="128" spans="1:4" ht="20.25" x14ac:dyDescent="0.25">
      <c r="A128" s="117"/>
      <c r="B128" s="23"/>
      <c r="C128" s="36"/>
      <c r="D128" s="36"/>
    </row>
    <row r="129" spans="1:4" ht="20.25" x14ac:dyDescent="0.25">
      <c r="A129" s="117"/>
      <c r="B129" s="23"/>
      <c r="C129" s="36"/>
      <c r="D129" s="36"/>
    </row>
    <row r="130" spans="1:4" ht="20.25" x14ac:dyDescent="0.25">
      <c r="A130" s="117"/>
      <c r="B130" s="23"/>
      <c r="C130" s="36"/>
      <c r="D130" s="36"/>
    </row>
    <row r="131" spans="1:4" ht="20.25" x14ac:dyDescent="0.25">
      <c r="A131" s="117"/>
      <c r="B131" s="23"/>
      <c r="C131" s="36"/>
      <c r="D131" s="36"/>
    </row>
    <row r="132" spans="1:4" ht="20.25" x14ac:dyDescent="0.25">
      <c r="A132" s="117"/>
      <c r="B132" s="23"/>
      <c r="C132" s="36"/>
      <c r="D132" s="36"/>
    </row>
    <row r="133" spans="1:4" ht="20.25" x14ac:dyDescent="0.25">
      <c r="A133" s="117"/>
      <c r="B133" s="23"/>
      <c r="C133" s="36"/>
      <c r="D133" s="36"/>
    </row>
    <row r="134" spans="1:4" ht="20.25" x14ac:dyDescent="0.25">
      <c r="A134" s="117"/>
      <c r="B134" s="23"/>
      <c r="C134" s="36"/>
      <c r="D134" s="36"/>
    </row>
    <row r="135" spans="1:4" ht="20.25" x14ac:dyDescent="0.25">
      <c r="A135" s="117"/>
      <c r="B135" s="23"/>
      <c r="C135" s="36"/>
      <c r="D135" s="36"/>
    </row>
    <row r="136" spans="1:4" ht="20.25" x14ac:dyDescent="0.25">
      <c r="A136" s="117"/>
      <c r="B136" s="23"/>
      <c r="C136" s="36"/>
      <c r="D136" s="36"/>
    </row>
    <row r="137" spans="1:4" ht="20.25" x14ac:dyDescent="0.25">
      <c r="A137" s="117"/>
      <c r="B137" s="23"/>
      <c r="C137" s="36"/>
      <c r="D137" s="36"/>
    </row>
    <row r="138" spans="1:4" ht="20.25" x14ac:dyDescent="0.25">
      <c r="A138" s="117"/>
      <c r="B138" s="23"/>
      <c r="C138" s="36"/>
      <c r="D138" s="36"/>
    </row>
    <row r="139" spans="1:4" ht="20.25" x14ac:dyDescent="0.25">
      <c r="A139" s="117"/>
      <c r="B139" s="23"/>
      <c r="C139" s="36"/>
      <c r="D139" s="36"/>
    </row>
    <row r="140" spans="1:4" ht="20.25" x14ac:dyDescent="0.25">
      <c r="A140" s="117"/>
      <c r="B140" s="23"/>
      <c r="C140" s="36"/>
      <c r="D140" s="36"/>
    </row>
    <row r="141" spans="1:4" ht="20.25" x14ac:dyDescent="0.25">
      <c r="A141" s="117"/>
      <c r="B141" s="23"/>
      <c r="C141" s="36"/>
      <c r="D141" s="36"/>
    </row>
    <row r="142" spans="1:4" ht="20.25" x14ac:dyDescent="0.25">
      <c r="A142" s="117"/>
      <c r="B142" s="23"/>
      <c r="C142" s="36"/>
      <c r="D142" s="36"/>
    </row>
    <row r="143" spans="1:4" ht="20.25" x14ac:dyDescent="0.25">
      <c r="A143" s="117"/>
      <c r="B143" s="23"/>
      <c r="C143" s="36"/>
      <c r="D143" s="36"/>
    </row>
    <row r="144" spans="1:4" ht="20.25" x14ac:dyDescent="0.25">
      <c r="A144" s="117"/>
      <c r="B144" s="23"/>
      <c r="C144" s="36"/>
      <c r="D144" s="36"/>
    </row>
    <row r="145" spans="1:4" ht="20.25" x14ac:dyDescent="0.25">
      <c r="A145" s="117"/>
      <c r="B145" s="23"/>
      <c r="C145" s="36"/>
      <c r="D145" s="36"/>
    </row>
    <row r="146" spans="1:4" ht="20.25" x14ac:dyDescent="0.25">
      <c r="A146" s="117"/>
      <c r="B146" s="23"/>
      <c r="C146" s="36"/>
      <c r="D146" s="36"/>
    </row>
    <row r="147" spans="1:4" ht="20.25" x14ac:dyDescent="0.25">
      <c r="A147" s="117"/>
      <c r="B147" s="23"/>
      <c r="C147" s="36"/>
      <c r="D147" s="36"/>
    </row>
    <row r="148" spans="1:4" ht="20.25" x14ac:dyDescent="0.25">
      <c r="A148" s="117"/>
      <c r="B148" s="23"/>
      <c r="C148" s="36"/>
      <c r="D148" s="36"/>
    </row>
    <row r="149" spans="1:4" ht="20.25" x14ac:dyDescent="0.25">
      <c r="A149" s="117"/>
      <c r="B149" s="23"/>
      <c r="C149" s="36"/>
      <c r="D149" s="36"/>
    </row>
    <row r="150" spans="1:4" ht="20.25" x14ac:dyDescent="0.25">
      <c r="A150" s="117"/>
      <c r="B150" s="23"/>
      <c r="C150" s="36"/>
      <c r="D150" s="36"/>
    </row>
    <row r="151" spans="1:4" ht="20.25" x14ac:dyDescent="0.25">
      <c r="A151" s="117"/>
      <c r="B151" s="23"/>
      <c r="C151" s="36"/>
      <c r="D151" s="36"/>
    </row>
    <row r="152" spans="1:4" ht="20.25" x14ac:dyDescent="0.25">
      <c r="A152" s="117"/>
      <c r="B152" s="23"/>
      <c r="C152" s="36"/>
      <c r="D152" s="36"/>
    </row>
    <row r="153" spans="1:4" ht="20.25" x14ac:dyDescent="0.25">
      <c r="A153" s="117"/>
      <c r="B153" s="23"/>
      <c r="C153" s="36"/>
      <c r="D153" s="36"/>
    </row>
    <row r="154" spans="1:4" ht="20.25" x14ac:dyDescent="0.25">
      <c r="A154" s="117"/>
      <c r="B154" s="23"/>
      <c r="C154" s="36"/>
      <c r="D154" s="36"/>
    </row>
    <row r="155" spans="1:4" ht="20.25" x14ac:dyDescent="0.25">
      <c r="A155" s="117"/>
      <c r="B155" s="23"/>
      <c r="C155" s="36"/>
      <c r="D155" s="36"/>
    </row>
    <row r="156" spans="1:4" ht="20.25" x14ac:dyDescent="0.25">
      <c r="A156" s="117"/>
      <c r="B156" s="23"/>
      <c r="C156" s="36"/>
      <c r="D156" s="36"/>
    </row>
    <row r="157" spans="1:4" ht="20.25" x14ac:dyDescent="0.25">
      <c r="A157" s="117"/>
      <c r="B157" s="23"/>
      <c r="C157" s="36"/>
      <c r="D157" s="36"/>
    </row>
    <row r="158" spans="1:4" ht="20.25" x14ac:dyDescent="0.25">
      <c r="A158" s="117"/>
      <c r="B158" s="23"/>
      <c r="C158" s="36"/>
      <c r="D158" s="36"/>
    </row>
    <row r="159" spans="1:4" ht="20.25" x14ac:dyDescent="0.25">
      <c r="A159" s="117"/>
      <c r="B159" s="23"/>
      <c r="C159" s="36"/>
      <c r="D159" s="36"/>
    </row>
    <row r="160" spans="1:4" ht="20.25" x14ac:dyDescent="0.25">
      <c r="A160" s="117"/>
      <c r="B160" s="23"/>
      <c r="C160" s="36"/>
      <c r="D160" s="36"/>
    </row>
    <row r="161" spans="1:4" ht="20.25" x14ac:dyDescent="0.25">
      <c r="A161" s="117"/>
      <c r="B161" s="23"/>
      <c r="C161" s="36"/>
      <c r="D161" s="36"/>
    </row>
    <row r="162" spans="1:4" ht="20.25" x14ac:dyDescent="0.25">
      <c r="A162" s="117"/>
      <c r="B162" s="23"/>
      <c r="C162" s="36"/>
      <c r="D162" s="36"/>
    </row>
    <row r="163" spans="1:4" ht="20.25" x14ac:dyDescent="0.25">
      <c r="A163" s="117"/>
      <c r="B163" s="23"/>
      <c r="C163" s="36"/>
      <c r="D163" s="36"/>
    </row>
    <row r="164" spans="1:4" ht="20.25" x14ac:dyDescent="0.25">
      <c r="A164" s="117"/>
      <c r="B164" s="23"/>
      <c r="C164" s="36"/>
      <c r="D164" s="36"/>
    </row>
    <row r="165" spans="1:4" ht="20.25" x14ac:dyDescent="0.25">
      <c r="A165" s="117"/>
      <c r="B165" s="23"/>
      <c r="C165" s="36"/>
      <c r="D165" s="36"/>
    </row>
    <row r="166" spans="1:4" ht="20.25" x14ac:dyDescent="0.25">
      <c r="A166" s="117"/>
      <c r="B166" s="23"/>
      <c r="C166" s="36"/>
      <c r="D166" s="36"/>
    </row>
    <row r="167" spans="1:4" ht="20.25" x14ac:dyDescent="0.25">
      <c r="A167" s="117"/>
      <c r="B167" s="23"/>
      <c r="C167" s="36"/>
      <c r="D167" s="36"/>
    </row>
    <row r="168" spans="1:4" ht="20.25" x14ac:dyDescent="0.25">
      <c r="A168" s="117"/>
      <c r="B168" s="23"/>
      <c r="C168" s="36"/>
      <c r="D168" s="36"/>
    </row>
    <row r="169" spans="1:4" ht="20.25" x14ac:dyDescent="0.25">
      <c r="A169" s="117"/>
      <c r="B169" s="23"/>
      <c r="C169" s="36"/>
      <c r="D169" s="36"/>
    </row>
    <row r="170" spans="1:4" ht="20.25" x14ac:dyDescent="0.25">
      <c r="A170" s="117"/>
      <c r="B170" s="23"/>
      <c r="C170" s="36"/>
      <c r="D170" s="36"/>
    </row>
    <row r="171" spans="1:4" ht="20.25" x14ac:dyDescent="0.25">
      <c r="A171" s="117"/>
      <c r="B171" s="23"/>
      <c r="C171" s="36"/>
      <c r="D171" s="36"/>
    </row>
    <row r="172" spans="1:4" ht="20.25" x14ac:dyDescent="0.25">
      <c r="A172" s="117"/>
      <c r="B172" s="23"/>
      <c r="C172" s="36"/>
      <c r="D172" s="36"/>
    </row>
    <row r="173" spans="1:4" ht="20.25" x14ac:dyDescent="0.25">
      <c r="A173" s="117"/>
      <c r="B173" s="23"/>
      <c r="C173" s="36"/>
      <c r="D173" s="36"/>
    </row>
    <row r="174" spans="1:4" ht="20.25" x14ac:dyDescent="0.25">
      <c r="A174" s="117"/>
      <c r="B174" s="23"/>
      <c r="C174" s="36"/>
      <c r="D174" s="36"/>
    </row>
    <row r="175" spans="1:4" ht="20.25" x14ac:dyDescent="0.25">
      <c r="A175" s="117"/>
      <c r="B175" s="23"/>
      <c r="C175" s="36"/>
      <c r="D175" s="36"/>
    </row>
    <row r="176" spans="1:4" ht="20.25" x14ac:dyDescent="0.25">
      <c r="A176" s="117"/>
      <c r="B176" s="23"/>
      <c r="C176" s="36"/>
      <c r="D176" s="36"/>
    </row>
    <row r="177" spans="1:4" ht="20.25" x14ac:dyDescent="0.25">
      <c r="A177" s="117"/>
      <c r="B177" s="23"/>
      <c r="C177" s="36"/>
      <c r="D177" s="36"/>
    </row>
    <row r="178" spans="1:4" ht="20.25" x14ac:dyDescent="0.25">
      <c r="A178" s="117"/>
      <c r="B178" s="23"/>
      <c r="C178" s="36"/>
      <c r="D178" s="36"/>
    </row>
    <row r="179" spans="1:4" ht="20.25" x14ac:dyDescent="0.25">
      <c r="A179" s="117"/>
      <c r="B179" s="23"/>
      <c r="C179" s="36"/>
      <c r="D179" s="36"/>
    </row>
    <row r="180" spans="1:4" ht="20.25" x14ac:dyDescent="0.25">
      <c r="A180" s="117"/>
      <c r="B180" s="23"/>
      <c r="C180" s="36"/>
      <c r="D180" s="36"/>
    </row>
    <row r="181" spans="1:4" ht="20.25" x14ac:dyDescent="0.25">
      <c r="A181" s="117"/>
      <c r="B181" s="23"/>
      <c r="C181" s="36"/>
      <c r="D181" s="36"/>
    </row>
    <row r="182" spans="1:4" ht="20.25" x14ac:dyDescent="0.25">
      <c r="A182" s="117"/>
      <c r="B182" s="23"/>
      <c r="C182" s="36"/>
      <c r="D182" s="36"/>
    </row>
    <row r="183" spans="1:4" ht="20.25" x14ac:dyDescent="0.25">
      <c r="A183" s="117"/>
      <c r="B183" s="23"/>
      <c r="C183" s="36"/>
      <c r="D183" s="36"/>
    </row>
    <row r="184" spans="1:4" ht="20.25" x14ac:dyDescent="0.25">
      <c r="A184" s="117"/>
      <c r="B184" s="23"/>
      <c r="C184" s="36"/>
      <c r="D184" s="36"/>
    </row>
    <row r="185" spans="1:4" ht="20.25" x14ac:dyDescent="0.25">
      <c r="A185" s="117"/>
      <c r="B185" s="23"/>
      <c r="C185" s="36"/>
      <c r="D185" s="36"/>
    </row>
    <row r="186" spans="1:4" ht="20.25" x14ac:dyDescent="0.25">
      <c r="A186" s="117"/>
      <c r="B186" s="23"/>
      <c r="C186" s="36"/>
      <c r="D186" s="36"/>
    </row>
    <row r="187" spans="1:4" ht="20.25" x14ac:dyDescent="0.25">
      <c r="A187" s="117"/>
      <c r="B187" s="23"/>
      <c r="C187" s="36"/>
      <c r="D187" s="36"/>
    </row>
    <row r="188" spans="1:4" ht="20.25" x14ac:dyDescent="0.25">
      <c r="A188" s="117"/>
      <c r="B188" s="23"/>
      <c r="C188" s="36"/>
      <c r="D188" s="36"/>
    </row>
    <row r="189" spans="1:4" ht="20.25" x14ac:dyDescent="0.25">
      <c r="A189" s="117"/>
      <c r="B189" s="23"/>
      <c r="C189" s="36"/>
      <c r="D189" s="36"/>
    </row>
    <row r="190" spans="1:4" ht="20.25" x14ac:dyDescent="0.25">
      <c r="A190" s="117"/>
      <c r="B190" s="23"/>
      <c r="C190" s="36"/>
      <c r="D190" s="36"/>
    </row>
    <row r="191" spans="1:4" ht="20.25" x14ac:dyDescent="0.25">
      <c r="A191" s="117"/>
      <c r="B191" s="23"/>
      <c r="C191" s="36"/>
      <c r="D191" s="36"/>
    </row>
    <row r="192" spans="1:4" ht="20.25" x14ac:dyDescent="0.25">
      <c r="A192" s="117"/>
      <c r="B192" s="23"/>
      <c r="C192" s="36"/>
      <c r="D192" s="36"/>
    </row>
    <row r="193" spans="1:4" ht="20.25" x14ac:dyDescent="0.25">
      <c r="A193" s="117"/>
      <c r="B193" s="23"/>
      <c r="C193" s="36"/>
      <c r="D193" s="36"/>
    </row>
    <row r="194" spans="1:4" ht="20.25" x14ac:dyDescent="0.25">
      <c r="A194" s="117"/>
      <c r="B194" s="23"/>
      <c r="C194" s="36"/>
      <c r="D194" s="36"/>
    </row>
    <row r="195" spans="1:4" ht="20.25" x14ac:dyDescent="0.25">
      <c r="A195" s="117"/>
      <c r="B195" s="23"/>
      <c r="C195" s="36"/>
      <c r="D195" s="36"/>
    </row>
    <row r="196" spans="1:4" ht="20.25" x14ac:dyDescent="0.25">
      <c r="A196" s="117"/>
      <c r="B196" s="23"/>
      <c r="C196" s="36"/>
      <c r="D196" s="36"/>
    </row>
    <row r="197" spans="1:4" ht="20.25" x14ac:dyDescent="0.25">
      <c r="A197" s="117"/>
      <c r="B197" s="23"/>
      <c r="C197" s="36"/>
      <c r="D197" s="36"/>
    </row>
    <row r="198" spans="1:4" ht="20.25" x14ac:dyDescent="0.25">
      <c r="A198" s="117"/>
      <c r="B198" s="23"/>
      <c r="C198" s="36"/>
      <c r="D198" s="36"/>
    </row>
    <row r="199" spans="1:4" ht="20.25" x14ac:dyDescent="0.25">
      <c r="A199" s="117"/>
      <c r="B199" s="23"/>
      <c r="C199" s="36"/>
      <c r="D199" s="36"/>
    </row>
    <row r="200" spans="1:4" ht="20.25" x14ac:dyDescent="0.25">
      <c r="A200" s="117"/>
      <c r="B200" s="23"/>
      <c r="C200" s="36"/>
      <c r="D200" s="36"/>
    </row>
    <row r="201" spans="1:4" ht="20.25" x14ac:dyDescent="0.25">
      <c r="A201" s="117"/>
      <c r="B201" s="23"/>
      <c r="C201" s="36"/>
      <c r="D201" s="36"/>
    </row>
    <row r="202" spans="1:4" ht="20.25" x14ac:dyDescent="0.25">
      <c r="A202" s="117"/>
      <c r="B202" s="23"/>
      <c r="C202" s="36"/>
      <c r="D202" s="36"/>
    </row>
    <row r="203" spans="1:4" ht="20.25" x14ac:dyDescent="0.25">
      <c r="A203" s="117"/>
      <c r="B203" s="23"/>
      <c r="C203" s="36"/>
      <c r="D203" s="36"/>
    </row>
    <row r="204" spans="1:4" ht="20.25" x14ac:dyDescent="0.25">
      <c r="A204" s="117"/>
      <c r="B204" s="23"/>
      <c r="C204" s="36"/>
      <c r="D204" s="36"/>
    </row>
    <row r="205" spans="1:4" ht="20.25" x14ac:dyDescent="0.25">
      <c r="A205" s="117"/>
      <c r="B205" s="23"/>
      <c r="C205" s="36"/>
      <c r="D205" s="36"/>
    </row>
    <row r="206" spans="1:4" ht="20.25" x14ac:dyDescent="0.25">
      <c r="A206" s="117"/>
      <c r="B206" s="23"/>
      <c r="C206" s="36"/>
      <c r="D206" s="36"/>
    </row>
    <row r="207" spans="1:4" ht="20.25" x14ac:dyDescent="0.25">
      <c r="A207" s="117"/>
      <c r="B207" s="23"/>
      <c r="C207" s="36"/>
      <c r="D207" s="36"/>
    </row>
    <row r="208" spans="1:4" x14ac:dyDescent="0.25">
      <c r="A208" s="97"/>
      <c r="B208" s="23"/>
      <c r="C208" s="23"/>
      <c r="D208" s="23"/>
    </row>
    <row r="209" spans="1:8" ht="20.25" x14ac:dyDescent="0.25">
      <c r="A209" s="97"/>
      <c r="B209" s="32" t="s">
        <v>88</v>
      </c>
      <c r="C209" s="32" t="s">
        <v>145</v>
      </c>
      <c r="D209" s="35" t="s">
        <v>88</v>
      </c>
      <c r="E209" s="35" t="s">
        <v>145</v>
      </c>
    </row>
    <row r="210" spans="1:8" ht="21" x14ac:dyDescent="0.35">
      <c r="A210" s="97"/>
      <c r="B210" s="33" t="s">
        <v>90</v>
      </c>
      <c r="C210" s="33"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97"/>
      <c r="B211" s="33" t="s">
        <v>90</v>
      </c>
      <c r="C211" s="33" t="s">
        <v>93</v>
      </c>
      <c r="E211" t="s">
        <v>58</v>
      </c>
      <c r="F211" t="str">
        <f t="shared" ref="F211:F221" si="0">IF(NOT(ISBLANK(D211)),D211,IF(NOT(ISBLANK(E211)),"     "&amp;E211,FALSE))</f>
        <v xml:space="preserve">     Afectación menor a 10 SMLMV .</v>
      </c>
    </row>
    <row r="212" spans="1:8" ht="21" x14ac:dyDescent="0.35">
      <c r="A212" s="97"/>
      <c r="B212" s="33" t="s">
        <v>90</v>
      </c>
      <c r="C212" s="33" t="s">
        <v>94</v>
      </c>
      <c r="E212" t="s">
        <v>93</v>
      </c>
      <c r="F212" t="str">
        <f t="shared" si="0"/>
        <v xml:space="preserve">     Entre 10 y 50 SMLMV </v>
      </c>
    </row>
    <row r="213" spans="1:8" ht="21" x14ac:dyDescent="0.35">
      <c r="A213" s="97"/>
      <c r="B213" s="33" t="s">
        <v>90</v>
      </c>
      <c r="C213" s="33" t="s">
        <v>95</v>
      </c>
      <c r="E213" t="s">
        <v>94</v>
      </c>
      <c r="F213" t="str">
        <f t="shared" si="0"/>
        <v xml:space="preserve">     Entre 50 y 100 SMLMV </v>
      </c>
    </row>
    <row r="214" spans="1:8" ht="21" x14ac:dyDescent="0.35">
      <c r="A214" s="97"/>
      <c r="B214" s="33" t="s">
        <v>90</v>
      </c>
      <c r="C214" s="33" t="s">
        <v>96</v>
      </c>
      <c r="E214" t="s">
        <v>95</v>
      </c>
      <c r="F214" t="str">
        <f t="shared" si="0"/>
        <v xml:space="preserve">     Entre 100 y 500 SMLMV </v>
      </c>
    </row>
    <row r="215" spans="1:8" ht="21" x14ac:dyDescent="0.35">
      <c r="A215" s="97"/>
      <c r="B215" s="33" t="s">
        <v>57</v>
      </c>
      <c r="C215" s="33" t="s">
        <v>97</v>
      </c>
      <c r="E215" t="s">
        <v>96</v>
      </c>
      <c r="F215" t="str">
        <f t="shared" si="0"/>
        <v xml:space="preserve">     Mayor a 500 SMLMV </v>
      </c>
    </row>
    <row r="216" spans="1:8" ht="21" x14ac:dyDescent="0.35">
      <c r="A216" s="97"/>
      <c r="B216" s="33" t="s">
        <v>57</v>
      </c>
      <c r="C216" s="33" t="s">
        <v>98</v>
      </c>
      <c r="D216" t="s">
        <v>57</v>
      </c>
      <c r="F216" t="str">
        <f t="shared" si="0"/>
        <v>Pérdida Reputacional</v>
      </c>
    </row>
    <row r="217" spans="1:8" ht="21" x14ac:dyDescent="0.35">
      <c r="A217" s="97"/>
      <c r="B217" s="33" t="s">
        <v>57</v>
      </c>
      <c r="C217" s="33" t="s">
        <v>100</v>
      </c>
      <c r="E217" t="s">
        <v>97</v>
      </c>
      <c r="F217" t="str">
        <f t="shared" si="0"/>
        <v xml:space="preserve">     El riesgo afecta la imagen de alguna área de la organización</v>
      </c>
    </row>
    <row r="218" spans="1:8" ht="21" x14ac:dyDescent="0.35">
      <c r="A218" s="97"/>
      <c r="B218" s="33" t="s">
        <v>57</v>
      </c>
      <c r="C218" s="33" t="s">
        <v>99</v>
      </c>
      <c r="E218" t="s">
        <v>98</v>
      </c>
      <c r="F218" t="str">
        <f t="shared" si="0"/>
        <v xml:space="preserve">     El riesgo afecta la imagen de la entidad internamente, de conocimiento general, nivel interno, de junta dircetiva y accionistas y/o de provedores</v>
      </c>
    </row>
    <row r="219" spans="1:8" ht="21" x14ac:dyDescent="0.35">
      <c r="A219" s="97"/>
      <c r="B219" s="33" t="s">
        <v>57</v>
      </c>
      <c r="C219" s="33" t="s">
        <v>118</v>
      </c>
      <c r="E219" t="s">
        <v>100</v>
      </c>
      <c r="F219" t="str">
        <f t="shared" si="0"/>
        <v xml:space="preserve">     El riesgo afecta la imagen de la entidad con algunos usuarios de relevancia frente al logro de los objetivos</v>
      </c>
    </row>
    <row r="220" spans="1:8" x14ac:dyDescent="0.25">
      <c r="A220" s="97"/>
      <c r="B220" s="34"/>
      <c r="C220" s="34"/>
      <c r="E220" t="s">
        <v>99</v>
      </c>
      <c r="F220" t="str">
        <f t="shared" si="0"/>
        <v xml:space="preserve">     El riesgo afecta la imagen de de la entidad con efecto publicitario sostenido a nivel de sector administrativo, nivel departamental o municipal</v>
      </c>
    </row>
    <row r="221" spans="1:8" x14ac:dyDescent="0.25">
      <c r="A221" s="97"/>
      <c r="B221" s="34" t="str" cm="1">
        <f t="array" ref="B221:B223">_xlfn.UNIQUE(Tabla1[[#All],[Criterios]])</f>
        <v>Criterios</v>
      </c>
      <c r="C221" s="34"/>
      <c r="E221" t="s">
        <v>118</v>
      </c>
      <c r="F221" t="str">
        <f t="shared" si="0"/>
        <v xml:space="preserve">     El riesgo afecta la imagen de la entidad a nivel nacional, con efecto publicitarios sostenible a nivel país</v>
      </c>
    </row>
    <row r="222" spans="1:8" x14ac:dyDescent="0.25">
      <c r="A222" s="97"/>
      <c r="B222" s="34" t="str">
        <v>Afectación Económica o presupuestal</v>
      </c>
      <c r="C222" s="34"/>
    </row>
    <row r="223" spans="1:8" x14ac:dyDescent="0.25">
      <c r="B223" s="34" t="str">
        <v>Pérdida Reputacional</v>
      </c>
      <c r="C223" s="34"/>
      <c r="F223" s="37" t="s">
        <v>147</v>
      </c>
    </row>
    <row r="224" spans="1:8" x14ac:dyDescent="0.25">
      <c r="B224" s="22"/>
      <c r="C224" s="22"/>
      <c r="F224" s="37"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xr:uid="{00000000-0002-0000-0500-00000000000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B1:F16"/>
  <sheetViews>
    <sheetView workbookViewId="0">
      <selection activeCell="E4" sqref="E4"/>
    </sheetView>
  </sheetViews>
  <sheetFormatPr baseColWidth="10" defaultColWidth="14.28515625" defaultRowHeight="12.75" x14ac:dyDescent="0.2"/>
  <cols>
    <col min="1" max="2" width="14.28515625" style="102"/>
    <col min="3" max="3" width="17" style="102" customWidth="1"/>
    <col min="4" max="4" width="14.28515625" style="102"/>
    <col min="5" max="5" width="46" style="102" customWidth="1"/>
    <col min="6" max="16384" width="14.28515625" style="102"/>
  </cols>
  <sheetData>
    <row r="1" spans="2:6" ht="24" customHeight="1" thickBot="1" x14ac:dyDescent="0.25">
      <c r="B1" s="372" t="s">
        <v>78</v>
      </c>
      <c r="C1" s="373"/>
      <c r="D1" s="373"/>
      <c r="E1" s="373"/>
      <c r="F1" s="374"/>
    </row>
    <row r="2" spans="2:6" ht="16.5" thickBot="1" x14ac:dyDescent="0.3">
      <c r="B2" s="103"/>
      <c r="C2" s="103"/>
      <c r="D2" s="103"/>
      <c r="E2" s="103"/>
      <c r="F2" s="103"/>
    </row>
    <row r="3" spans="2:6" ht="16.5" thickBot="1" x14ac:dyDescent="0.25">
      <c r="B3" s="376" t="s">
        <v>64</v>
      </c>
      <c r="C3" s="377"/>
      <c r="D3" s="377"/>
      <c r="E3" s="115" t="s">
        <v>65</v>
      </c>
      <c r="F3" s="116" t="s">
        <v>66</v>
      </c>
    </row>
    <row r="4" spans="2:6" ht="31.5" x14ac:dyDescent="0.2">
      <c r="B4" s="378" t="s">
        <v>67</v>
      </c>
      <c r="C4" s="380" t="s">
        <v>13</v>
      </c>
      <c r="D4" s="104" t="s">
        <v>14</v>
      </c>
      <c r="E4" s="105" t="s">
        <v>68</v>
      </c>
      <c r="F4" s="106">
        <v>0.25</v>
      </c>
    </row>
    <row r="5" spans="2:6" ht="47.25" x14ac:dyDescent="0.2">
      <c r="B5" s="379"/>
      <c r="C5" s="381"/>
      <c r="D5" s="107" t="s">
        <v>15</v>
      </c>
      <c r="E5" s="108" t="s">
        <v>69</v>
      </c>
      <c r="F5" s="109">
        <v>0.15</v>
      </c>
    </row>
    <row r="6" spans="2:6" ht="47.25" x14ac:dyDescent="0.2">
      <c r="B6" s="379"/>
      <c r="C6" s="381"/>
      <c r="D6" s="107" t="s">
        <v>16</v>
      </c>
      <c r="E6" s="108" t="s">
        <v>70</v>
      </c>
      <c r="F6" s="109">
        <v>0.1</v>
      </c>
    </row>
    <row r="7" spans="2:6" ht="63" x14ac:dyDescent="0.2">
      <c r="B7" s="379"/>
      <c r="C7" s="381" t="s">
        <v>17</v>
      </c>
      <c r="D7" s="107" t="s">
        <v>10</v>
      </c>
      <c r="E7" s="108" t="s">
        <v>71</v>
      </c>
      <c r="F7" s="109">
        <v>0.25</v>
      </c>
    </row>
    <row r="8" spans="2:6" ht="31.5" x14ac:dyDescent="0.2">
      <c r="B8" s="379"/>
      <c r="C8" s="381"/>
      <c r="D8" s="107" t="s">
        <v>9</v>
      </c>
      <c r="E8" s="108" t="s">
        <v>72</v>
      </c>
      <c r="F8" s="109">
        <v>0.15</v>
      </c>
    </row>
    <row r="9" spans="2:6" ht="47.25" x14ac:dyDescent="0.2">
      <c r="B9" s="379" t="s">
        <v>162</v>
      </c>
      <c r="C9" s="381" t="s">
        <v>18</v>
      </c>
      <c r="D9" s="107" t="s">
        <v>19</v>
      </c>
      <c r="E9" s="108" t="s">
        <v>73</v>
      </c>
      <c r="F9" s="110" t="s">
        <v>74</v>
      </c>
    </row>
    <row r="10" spans="2:6" ht="63" x14ac:dyDescent="0.2">
      <c r="B10" s="379"/>
      <c r="C10" s="381"/>
      <c r="D10" s="107" t="s">
        <v>20</v>
      </c>
      <c r="E10" s="108" t="s">
        <v>75</v>
      </c>
      <c r="F10" s="110" t="s">
        <v>74</v>
      </c>
    </row>
    <row r="11" spans="2:6" ht="47.25" x14ac:dyDescent="0.2">
      <c r="B11" s="379"/>
      <c r="C11" s="381" t="s">
        <v>21</v>
      </c>
      <c r="D11" s="107" t="s">
        <v>22</v>
      </c>
      <c r="E11" s="108" t="s">
        <v>76</v>
      </c>
      <c r="F11" s="110" t="s">
        <v>74</v>
      </c>
    </row>
    <row r="12" spans="2:6" ht="47.25" x14ac:dyDescent="0.2">
      <c r="B12" s="379"/>
      <c r="C12" s="381"/>
      <c r="D12" s="107" t="s">
        <v>23</v>
      </c>
      <c r="E12" s="108" t="s">
        <v>77</v>
      </c>
      <c r="F12" s="110" t="s">
        <v>74</v>
      </c>
    </row>
    <row r="13" spans="2:6" ht="31.5" x14ac:dyDescent="0.2">
      <c r="B13" s="379"/>
      <c r="C13" s="381" t="s">
        <v>24</v>
      </c>
      <c r="D13" s="107" t="s">
        <v>119</v>
      </c>
      <c r="E13" s="108" t="s">
        <v>122</v>
      </c>
      <c r="F13" s="110" t="s">
        <v>74</v>
      </c>
    </row>
    <row r="14" spans="2:6" ht="32.25" thickBot="1" x14ac:dyDescent="0.25">
      <c r="B14" s="382"/>
      <c r="C14" s="383"/>
      <c r="D14" s="111" t="s">
        <v>120</v>
      </c>
      <c r="E14" s="112" t="s">
        <v>121</v>
      </c>
      <c r="F14" s="113" t="s">
        <v>74</v>
      </c>
    </row>
    <row r="15" spans="2:6" ht="49.5" customHeight="1" x14ac:dyDescent="0.2">
      <c r="B15" s="375" t="s">
        <v>159</v>
      </c>
      <c r="C15" s="375"/>
      <c r="D15" s="375"/>
      <c r="E15" s="375"/>
      <c r="F15" s="375"/>
    </row>
    <row r="16" spans="2:6" ht="27" customHeight="1" x14ac:dyDescent="0.25">
      <c r="B16" s="114"/>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xmlns:xlrd2="http://schemas.microsoft.com/office/spreadsheetml/2017/richdata2"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ALEJANDRA CAROLINA CARDONA ECHEVERRY</cp:lastModifiedBy>
  <cp:lastPrinted>2020-05-13T01:12:22Z</cp:lastPrinted>
  <dcterms:created xsi:type="dcterms:W3CDTF">2020-03-24T23:12:47Z</dcterms:created>
  <dcterms:modified xsi:type="dcterms:W3CDTF">2024-07-30T22:56:12Z</dcterms:modified>
</cp:coreProperties>
</file>