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alejandra.cardona\Desktop\"/>
    </mc:Choice>
  </mc:AlternateContent>
  <bookViews>
    <workbookView xWindow="0" yWindow="0" windowWidth="21600" windowHeight="9135"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0" i="1" l="1"/>
  <c r="Q10" i="1"/>
  <c r="H10" i="1"/>
  <c r="I10" i="1" s="1"/>
  <c r="K33" i="1"/>
  <c r="K55" i="1"/>
  <c r="K44" i="1"/>
  <c r="K60" i="1"/>
  <c r="K35" i="1"/>
  <c r="K61" i="1"/>
  <c r="K67" i="1"/>
  <c r="K69" i="1"/>
  <c r="K59" i="1"/>
  <c r="K25" i="1"/>
  <c r="K37" i="1"/>
  <c r="K66" i="1"/>
  <c r="K45" i="1"/>
  <c r="K56" i="1"/>
  <c r="K49" i="1"/>
  <c r="K32" i="1"/>
  <c r="K42" i="1"/>
  <c r="K50" i="1"/>
  <c r="K17" i="1"/>
  <c r="K18" i="1"/>
  <c r="K29" i="1"/>
  <c r="K63" i="1"/>
  <c r="K54" i="1"/>
  <c r="K48" i="1"/>
  <c r="K27" i="1"/>
  <c r="K43" i="1"/>
  <c r="K41" i="1"/>
  <c r="K30" i="1"/>
  <c r="K51" i="1"/>
  <c r="K31" i="1"/>
  <c r="K39" i="1"/>
  <c r="K36" i="1"/>
  <c r="K19" i="1"/>
  <c r="K38" i="1"/>
  <c r="K24" i="1"/>
  <c r="K26" i="1"/>
  <c r="K62" i="1"/>
  <c r="K68" i="1"/>
  <c r="K53" i="1"/>
  <c r="K47" i="1"/>
  <c r="K65" i="1"/>
  <c r="K20" i="1"/>
  <c r="K57" i="1"/>
  <c r="K21" i="1"/>
  <c r="K23" i="1"/>
  <c r="F221" i="13" l="1"/>
  <c r="F211" i="13"/>
  <c r="F212" i="13"/>
  <c r="F213" i="13"/>
  <c r="F214" i="13"/>
  <c r="F215" i="13"/>
  <c r="F216" i="13"/>
  <c r="F217" i="13"/>
  <c r="F218" i="13"/>
  <c r="F219" i="13"/>
  <c r="F220" i="13"/>
  <c r="F210" i="13"/>
  <c r="K12" i="1"/>
  <c r="K11" i="1"/>
  <c r="B221" i="13" a="1"/>
  <c r="K13" i="1"/>
  <c r="K14" i="1"/>
  <c r="K15"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9" i="1" l="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24" i="1" l="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<sst xmlns="http://schemas.openxmlformats.org/spreadsheetml/2006/main" count="457" uniqueCount="249">
  <si>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</si>
  <si>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</si>
  <si>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</si>
  <si>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</si>
  <si>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</si>
  <si>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</si>
  <si>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</si>
  <si>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</si>
  <si>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</si>
  <si>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</si>
  <si>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</si>
  <si>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</si>
  <si>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</si>
  <si>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</si>
  <si>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</si>
  <si>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</si>
  <si>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</si>
  <si>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</si>
  <si>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</si>
  <si>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</si>
  <si>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</si>
  <si>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</si>
  <si>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</si>
  <si>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</si>
  <si>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</si>
  <si>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</si>
  <si>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</si>
  <si>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</si>
  <si>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</si>
  <si>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</si>
  <si>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</si>
  <si>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</si>
  <si>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</si>
  <si>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</si>
  <si>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</si>
  <si>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</si>
  <si>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</si>
  <si>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</si>
  <si>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</si>
  <si>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</si>
  <si>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</si>
  <si>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</si>
  <si>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</si>
  <si>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</si>
  <si>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</si>
  <si>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</si>
  <si>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</si>
  <si>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</si>
  <si>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</si>
  <si>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</si>
  <si>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</si>
  <si>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</si>
  <si>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</si>
  <si>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</si>
  <si>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</si>
  <si>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</si>
  <si>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</si>
  <si>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</si>
  <si>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</si>
  <si>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</si>
  <si>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</si>
  <si>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</si>
  <si>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</si>
  <si>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</si>
  <si>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</si>
  <si>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</si>
  <si>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</si>
  <si>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</si>
  <si>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</si>
  <si>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</si>
  <si>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</si>
  <si>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</si>
  <si>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</si>
  <si>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</si>
  <si>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</si>
  <si>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</si>
  <si>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</si>
  <si>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</si>
  <si>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</si>
  <si>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</si>
  <si>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</si>
  <si>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</si>
  <si>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</si>
  <si>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</si>
  <si>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</si>
  <si>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</si>
  <si>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</si>
  <si>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</si>
  <si>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</si>
  <si>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</si>
  <si>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</si>
  <si>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</si>
  <si>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</si>
  <si>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</si>
  <si>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</si>
  <si>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</si>
  <si>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</si>
  <si>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</si>
  <si>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</si>
  <si>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</si>
  <si>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</si>
  <si>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</si>
  <si>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</si>
  <si>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</si>
  <si>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</si>
  <si>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</si>
  <si>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</si>
  <si>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</si>
  <si>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</si>
  <si>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</si>
  <si>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</si>
  <si>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</si>
  <si>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</si>
  <si>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</si>
  <si>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</si>
  <si>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</si>
  <si>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</si>
  <si>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</si>
  <si>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</si>
  <si>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</si>
  <si>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</si>
  <si>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</si>
  <si>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</si>
  <si>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</si>
  <si>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</si>
  <si>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</si>
  <si>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</si>
  <si>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</si>
  <si>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</si>
  <si>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</si>
  <si>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</si>
  <si>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</si>
  <si>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</si>
  <si>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</si>
  <si>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</si>
  <si>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</si>
  <si>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</si>
  <si>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</si>
  <si>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</si>
  <si>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</si>
  <si>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</si>
  <si>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</si>
  <si>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</si>
  <si>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</si>
  <si>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</si>
  <si>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</si>
  <si>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</si>
  <si>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</si>
  <si>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</si>
  <si>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</si>
  <si>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</si>
  <si>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</si>
  <si>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</si>
  <si>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</si>
  <si>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</si>
  <si>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</si>
  <si>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</si>
  <si>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</si>
  <si>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</si>
  <si>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</si>
  <si>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</si>
  <si>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</si>
  <si>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</si>
  <si>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</si>
  <si>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</si>
  <si>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</si>
  <si>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</si>
  <si>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</si>
  <si>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</si>
  <si>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</si>
  <si>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</si>
  <si>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</si>
  <si>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</si>
  <si>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</si>
  <si>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</si>
  <si>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</si>
  <si>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</si>
  <si>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</si>
  <si>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</si>
  <si>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</si>
  <si>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</si>
  <si>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</si>
  <si>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</si>
  <si>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</si>
  <si>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</si>
  <si>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</si>
  <si>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</si>
  <si>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</si>
  <si>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</si>
  <si>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</si>
  <si>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</si>
  <si>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</si>
  <si>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</si>
  <si>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</si>
  <si>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</si>
  <si>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</si>
  <si>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</si>
  <si>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</si>
  <si>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</si>
  <si>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</si>
  <si>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</si>
  <si>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</si>
  <si>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</si>
  <si>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</si>
  <si>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</si>
  <si>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</si>
  <si>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</si>
  <si>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</si>
  <si>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</si>
  <si>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</si>
  <si>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</si>
  <si>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</si>
  <si>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</si>
  <si>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</si>
  <si>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DIRECCIONAMIENTO</t>
  </si>
  <si>
    <t>Orientar la institución hacia el cumplimiento de las políticas y directrices emanadas del Consejo Superior y Consejo Académico y trazar la línea estratégica que permita proyectar la Universidad hacia el cumplimiento de su función social como universidad pública y de excelencia.</t>
  </si>
  <si>
    <t>El alcance del proceso involucra actividades de formulación del diagnóstico del entorno interno y externo hasta la construcción, divulgación, seguimiento, evaluación y mejoramiento de planes, políticas programas y proyectos, a través de los instrumentos propuestos para estos fines.</t>
  </si>
  <si>
    <t>Posibilidad de pérdida de sostenibilidad financiera y credibilidad por incumplimiento en los objetivos y metas estratégicas de la Universidad.</t>
  </si>
  <si>
    <t xml:space="preserve">Proyección del aumento de recursos propios incluyendo las metas para cada vigencia en el Plan de Desarrollo. La Oficina Asesora de Planeación y la Vicerrectoría de Proyección deberán establecer herramientas y procedimientos para mejorar la gestión de recursos. </t>
  </si>
  <si>
    <t>Informes de seguimiento al cumplimiento de las metas del Plan de Acción y Plan de Desarrollo Institucional realizados por la Oficina Asesora de Planeación y la Oficina Asesora de Control Interno. La evidencia del control son los informes de seguimiento presentados al Equipo Directivo y publicados en la web.</t>
  </si>
  <si>
    <t>Representación, participación y liderazgo por parte de la Universidad de Caldas ante estamentos del orden nacional en los que se discute permanentemente la financiación de las universidades públicas realizado por el Rector, el Vicerrector Administrativo, Jefe de la Oficina Asesora de Planeación.</t>
  </si>
  <si>
    <t>Deficiente capacidad para planificar los cambios que pueden suscitar crisis.</t>
  </si>
  <si>
    <t xml:space="preserve">Posibilidad de pérdida de la gobernabilidad institucional en situaciones de crisis por aislamiento y profundas diferencias entre la administración y la comunidad universitaria </t>
  </si>
  <si>
    <t>Incluir en las agendas del Equipo Directivo los temas que se derivan del análisis de grupos de interés de los cuales puedan presentarse situaciones de crisis realizadas por la Rectoría. Dejar evidencias en las actas de los equipos directivos de los temas tratados, según análisis de grupos de interés, así como situaciones que se presentan derivadas de la dinámica institucional.</t>
  </si>
  <si>
    <t>Reuniones periódicas con los representantes estudiantiles y profesorales para conocer el estado actual de la dinámica institucional que permitan identificar de manera oportuna y proactiva posibles situaciones críticas realizadas por el Rector.</t>
  </si>
  <si>
    <t>Implementar el procedimiento para el manejo de crisis institucional.</t>
  </si>
  <si>
    <t>A partir de las metas del plan de acción institucional y el análisis de grupos de interés, incluir en el plan anual de comunicaciones los espacios cara a cara y espacios pedagógicos con las respectivas fechas de realización y responsables.</t>
  </si>
  <si>
    <t>Falta de lineamientos claros en la definición de funciones y responsabilidades. Inadecuado proceso de selección de funcionarios para cargos directivos.</t>
  </si>
  <si>
    <t xml:space="preserve">Posibilidad de exceso de poder y extralimitación de funciones de los cargos directivos </t>
  </si>
  <si>
    <t>Actividad de seguimiento al desempeño de las dependencias realizadas por el Rector y a partir de los compromisos institucionales definidos en los planes estratégicos y las agendas directivas.</t>
  </si>
  <si>
    <t xml:space="preserve">Aplicación de mecanismos de evaluación de desempeño de directivos que incluyan cumplimiento de metas institucionales, así como la aplicación del código de integridad. </t>
  </si>
  <si>
    <t xml:space="preserve">Proceso de capacitación y empalme a funcionarios del nivel directivo cuando haya cambio de administración, en temas institucionales y de buen gobierno. El responsable del control es la Oficina de Gestión Humana. </t>
  </si>
  <si>
    <t>Aplicación del Manual de Funciones y Competencias Laborales para la provisión de cargos de todos los niveles jerárquicos y revisión del cumplimiento de requisitos mínimos realizados por la Oficina de Gestión Humana.</t>
  </si>
  <si>
    <t>Posibilidad de efectos adversos en el desempeño de la gestión institucional por inadecuada toma de decisiones.</t>
  </si>
  <si>
    <t>Deficiente estructura en el abordaje de los temas estratégicos por parte de los entes colegiados y equipo directivo.</t>
  </si>
  <si>
    <t>Análisis de las agendas del Consejo Académico y Consejo Superior en Equipo Directivo para definir acciones previas de análisis de temas, cumplimiento de compromisos de la administración y posición frente a decisiones a tomar en los entes colegiados</t>
  </si>
  <si>
    <t>Con anterioridad a las sesiones de los diferentes entes colegiados en las que se tomará decisiones, la administración universitaria realizará análisis de los impactos financieros y las implicaciones de las mismas como insumos para la realización del respectivo debate.</t>
  </si>
  <si>
    <t>Con anterioridad a las sesiones de diferentes entes colegiados en las que se tomará decisiones, la administración universitaria realizará un análisis del posible nivel de receptividad de las propuestas de reforma ante la comunidad universitaria y los grupos de interés que serán afectados por la medida, elementos que constituyen insumos para el análisis y la definición de estrategias de comunicaciones sobre la adopción de la medida.</t>
  </si>
  <si>
    <t>Débil gestión de la base presupuestal transferida del gobierno nacional y de recursos propios. Excesiva dependencia financiera externa.</t>
  </si>
  <si>
    <t>Desintéres con la realidad universitaria. Competencias para el manejo del diálogo, la negociación, el manejo del conflicto y la crisis, no afianzada entre los cargos de dirección</t>
  </si>
  <si>
    <t>Insuficiente y/o información errónea sobre el objeto de las decisiones a tomar. Insuficiente análisis sobre el efecto de las decisiones en los grupos de interés. Insuficiente análisis del impacto financiero, técnico y de receptividad ante la comunidad universitaria.</t>
  </si>
  <si>
    <t xml:space="preserve">Deficiencias en la gestión de ingresos para incrementarlos y disminuir gastos, poco avance en el cumplimiento del marco fiscal de mediano plazo. </t>
  </si>
  <si>
    <t>Nombramiento de personas que no son idóneas para los diferentes cargos directivos o desconocen la institucionalidad</t>
  </si>
  <si>
    <t>Falta de documentación y practicas estandarizadas en todos los ambitos académico - administrativos</t>
  </si>
  <si>
    <t xml:space="preserve">Resistencia a los cambios propuestos por las nuevas administraciones. Deficiente gestión del cambio. </t>
  </si>
  <si>
    <t xml:space="preserve">Posibilidad de afectar la excelencia en el desempeño y el logro de los resultados al incumplir los objetivos institucionales por deficiente gestión del cambio </t>
  </si>
  <si>
    <t xml:space="preserve">Implementar politíca de gestión del conocimiento de MIPG. </t>
  </si>
  <si>
    <t xml:space="preserve">Establecer procesos efectivos de empalme, principalmente para los cargos directivos, garantizando la adecuada entrega del cargo y el conocimiento pleno de las funciones y responsabilidades del mismo. </t>
  </si>
  <si>
    <t xml:space="preserve">Elaborar procedimientos y documentación requerida para promover y garantizar la gestión del cambio en la institución.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</si>
</sst>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Fill="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Border="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23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9" customWidth="1"/>
    <col min="2" max="3" width="24.7109375" style="99" customWidth="1"/>
    <col min="4" max="4" width="16" style="99" customWidth="1"/>
    <col min="5" max="5" width="24.7109375" style="99" customWidth="1"/>
    <col min="6" max="6" width="27.7109375" style="99" customWidth="1"/>
    <col min="7" max="8" width="24.7109375" style="99" customWidth="1"/>
    <col min="9" max="16384" width="11.42578125" style="99"/>
  </cols>
  <sheetData>
    <row r="1" spans="2:8" ht="15.75" thickBot="1" x14ac:dyDescent="0.3"/>
    <row r="2" spans="2:8" ht="18" x14ac:dyDescent="0.25">
      <c r="B2" s="157" t="s">
        <v>166</v>
      </c>
      <c r="C2" s="158"/>
      <c r="D2" s="158"/>
      <c r="E2" s="158"/>
      <c r="F2" s="158"/>
      <c r="G2" s="158"/>
      <c r="H2" s="159"/>
    </row>
    <row r="3" spans="2:8" x14ac:dyDescent="0.25">
      <c r="B3" s="100"/>
      <c r="C3" s="101"/>
      <c r="D3" s="101"/>
      <c r="E3" s="101"/>
      <c r="F3" s="101"/>
      <c r="G3" s="101"/>
      <c r="H3" s="102"/>
    </row>
    <row r="4" spans="2:8" ht="63" customHeight="1" x14ac:dyDescent="0.25">
      <c r="B4" s="160" t="s">
        <v>209</v>
      </c>
      <c r="C4" s="161"/>
      <c r="D4" s="161"/>
      <c r="E4" s="161"/>
      <c r="F4" s="161"/>
      <c r="G4" s="161"/>
      <c r="H4" s="162"/>
    </row>
    <row r="5" spans="2:8" ht="63" customHeight="1" x14ac:dyDescent="0.25">
      <c r="B5" s="163"/>
      <c r="C5" s="164"/>
      <c r="D5" s="164"/>
      <c r="E5" s="164"/>
      <c r="F5" s="164"/>
      <c r="G5" s="164"/>
      <c r="H5" s="165"/>
    </row>
    <row r="6" spans="2:8" ht="16.5" x14ac:dyDescent="0.25">
      <c r="B6" s="166" t="s">
        <v>164</v>
      </c>
      <c r="C6" s="167"/>
      <c r="D6" s="167"/>
      <c r="E6" s="167"/>
      <c r="F6" s="167"/>
      <c r="G6" s="167"/>
      <c r="H6" s="168"/>
    </row>
    <row r="7" spans="2:8" ht="95.25" customHeight="1" x14ac:dyDescent="0.25">
      <c r="B7" s="176" t="s">
        <v>169</v>
      </c>
      <c r="C7" s="177"/>
      <c r="D7" s="177"/>
      <c r="E7" s="177"/>
      <c r="F7" s="177"/>
      <c r="G7" s="177"/>
      <c r="H7" s="178"/>
    </row>
    <row r="8" spans="2:8" ht="16.5" x14ac:dyDescent="0.25">
      <c r="B8" s="137"/>
      <c r="C8" s="138"/>
      <c r="D8" s="138"/>
      <c r="E8" s="138"/>
      <c r="F8" s="138"/>
      <c r="G8" s="138"/>
      <c r="H8" s="139"/>
    </row>
    <row r="9" spans="2:8" ht="16.5" customHeight="1" x14ac:dyDescent="0.25">
      <c r="B9" s="169" t="s">
        <v>202</v>
      </c>
      <c r="C9" s="170"/>
      <c r="D9" s="170"/>
      <c r="E9" s="170"/>
      <c r="F9" s="170"/>
      <c r="G9" s="170"/>
      <c r="H9" s="171"/>
    </row>
    <row r="10" spans="2:8" ht="44.25" customHeight="1" x14ac:dyDescent="0.25">
      <c r="B10" s="169"/>
      <c r="C10" s="170"/>
      <c r="D10" s="170"/>
      <c r="E10" s="170"/>
      <c r="F10" s="170"/>
      <c r="G10" s="170"/>
      <c r="H10" s="171"/>
    </row>
    <row r="11" spans="2:8" ht="15.75" thickBot="1" x14ac:dyDescent="0.3">
      <c r="B11" s="125"/>
      <c r="C11" s="128"/>
      <c r="D11" s="133"/>
      <c r="E11" s="134"/>
      <c r="F11" s="134"/>
      <c r="G11" s="135"/>
      <c r="H11" s="136"/>
    </row>
    <row r="12" spans="2:8" ht="15.75" thickTop="1" x14ac:dyDescent="0.25">
      <c r="B12" s="125"/>
      <c r="C12" s="172" t="s">
        <v>165</v>
      </c>
      <c r="D12" s="173"/>
      <c r="E12" s="174" t="s">
        <v>203</v>
      </c>
      <c r="F12" s="175"/>
      <c r="G12" s="128"/>
      <c r="H12" s="129"/>
    </row>
    <row r="13" spans="2:8" ht="35.25" customHeight="1" x14ac:dyDescent="0.25">
      <c r="B13" s="125"/>
      <c r="C13" s="144" t="s">
        <v>196</v>
      </c>
      <c r="D13" s="145"/>
      <c r="E13" s="146" t="s">
        <v>201</v>
      </c>
      <c r="F13" s="147"/>
      <c r="G13" s="128"/>
      <c r="H13" s="129"/>
    </row>
    <row r="14" spans="2:8" ht="17.25" customHeight="1" x14ac:dyDescent="0.25">
      <c r="B14" s="125"/>
      <c r="C14" s="144" t="s">
        <v>197</v>
      </c>
      <c r="D14" s="145"/>
      <c r="E14" s="146" t="s">
        <v>199</v>
      </c>
      <c r="F14" s="147"/>
      <c r="G14" s="128"/>
      <c r="H14" s="129"/>
    </row>
    <row r="15" spans="2:8" ht="19.5" customHeight="1" x14ac:dyDescent="0.25">
      <c r="B15" s="125"/>
      <c r="C15" s="144" t="s">
        <v>198</v>
      </c>
      <c r="D15" s="145"/>
      <c r="E15" s="146" t="s">
        <v>200</v>
      </c>
      <c r="F15" s="147"/>
      <c r="G15" s="128"/>
      <c r="H15" s="129"/>
    </row>
    <row r="16" spans="2:8" ht="69.75" customHeight="1" x14ac:dyDescent="0.25">
      <c r="B16" s="125"/>
      <c r="C16" s="144" t="s">
        <v>167</v>
      </c>
      <c r="D16" s="145"/>
      <c r="E16" s="146" t="s">
        <v>168</v>
      </c>
      <c r="F16" s="147"/>
      <c r="G16" s="128"/>
      <c r="H16" s="129"/>
    </row>
    <row r="17" spans="2:8" ht="34.5" customHeight="1" x14ac:dyDescent="0.25">
      <c r="B17" s="125"/>
      <c r="C17" s="148" t="s">
        <v>2</v>
      </c>
      <c r="D17" s="149"/>
      <c r="E17" s="140" t="s">
        <v>210</v>
      </c>
      <c r="F17" s="141"/>
      <c r="G17" s="128"/>
      <c r="H17" s="129"/>
    </row>
    <row r="18" spans="2:8" ht="27.75" customHeight="1" x14ac:dyDescent="0.25">
      <c r="B18" s="125"/>
      <c r="C18" s="148" t="s">
        <v>3</v>
      </c>
      <c r="D18" s="149"/>
      <c r="E18" s="140" t="s">
        <v>211</v>
      </c>
      <c r="F18" s="141"/>
      <c r="G18" s="128"/>
      <c r="H18" s="129"/>
    </row>
    <row r="19" spans="2:8" ht="28.5" customHeight="1" x14ac:dyDescent="0.25">
      <c r="B19" s="125"/>
      <c r="C19" s="148" t="s">
        <v>42</v>
      </c>
      <c r="D19" s="149"/>
      <c r="E19" s="140" t="s">
        <v>212</v>
      </c>
      <c r="F19" s="141"/>
      <c r="G19" s="128"/>
      <c r="H19" s="129"/>
    </row>
    <row r="20" spans="2:8" ht="72.75" customHeight="1" x14ac:dyDescent="0.25">
      <c r="B20" s="125"/>
      <c r="C20" s="148" t="s">
        <v>1</v>
      </c>
      <c r="D20" s="149"/>
      <c r="E20" s="140" t="s">
        <v>213</v>
      </c>
      <c r="F20" s="141"/>
      <c r="G20" s="128"/>
      <c r="H20" s="129"/>
    </row>
    <row r="21" spans="2:8" ht="64.5" customHeight="1" x14ac:dyDescent="0.25">
      <c r="B21" s="125"/>
      <c r="C21" s="148" t="s">
        <v>50</v>
      </c>
      <c r="D21" s="149"/>
      <c r="E21" s="140" t="s">
        <v>171</v>
      </c>
      <c r="F21" s="141"/>
      <c r="G21" s="128"/>
      <c r="H21" s="129"/>
    </row>
    <row r="22" spans="2:8" ht="71.25" customHeight="1" x14ac:dyDescent="0.25">
      <c r="B22" s="125"/>
      <c r="C22" s="148" t="s">
        <v>170</v>
      </c>
      <c r="D22" s="149"/>
      <c r="E22" s="140" t="s">
        <v>172</v>
      </c>
      <c r="F22" s="141"/>
      <c r="G22" s="128"/>
      <c r="H22" s="129"/>
    </row>
    <row r="23" spans="2:8" ht="55.5" customHeight="1" x14ac:dyDescent="0.25">
      <c r="B23" s="125"/>
      <c r="C23" s="142" t="s">
        <v>173</v>
      </c>
      <c r="D23" s="143"/>
      <c r="E23" s="140" t="s">
        <v>174</v>
      </c>
      <c r="F23" s="141"/>
      <c r="G23" s="128"/>
      <c r="H23" s="129"/>
    </row>
    <row r="24" spans="2:8" ht="42" customHeight="1" x14ac:dyDescent="0.25">
      <c r="B24" s="125"/>
      <c r="C24" s="142" t="s">
        <v>48</v>
      </c>
      <c r="D24" s="143"/>
      <c r="E24" s="140" t="s">
        <v>175</v>
      </c>
      <c r="F24" s="141"/>
      <c r="G24" s="128"/>
      <c r="H24" s="129"/>
    </row>
    <row r="25" spans="2:8" ht="59.25" customHeight="1" x14ac:dyDescent="0.25">
      <c r="B25" s="125"/>
      <c r="C25" s="142" t="s">
        <v>163</v>
      </c>
      <c r="D25" s="143"/>
      <c r="E25" s="140" t="s">
        <v>176</v>
      </c>
      <c r="F25" s="141"/>
      <c r="G25" s="128"/>
      <c r="H25" s="129"/>
    </row>
    <row r="26" spans="2:8" ht="23.25" customHeight="1" x14ac:dyDescent="0.25">
      <c r="B26" s="125"/>
      <c r="C26" s="142" t="s">
        <v>12</v>
      </c>
      <c r="D26" s="143"/>
      <c r="E26" s="140" t="s">
        <v>177</v>
      </c>
      <c r="F26" s="141"/>
      <c r="G26" s="128"/>
      <c r="H26" s="129"/>
    </row>
    <row r="27" spans="2:8" ht="30.75" customHeight="1" x14ac:dyDescent="0.25">
      <c r="B27" s="125"/>
      <c r="C27" s="142" t="s">
        <v>181</v>
      </c>
      <c r="D27" s="143"/>
      <c r="E27" s="140" t="s">
        <v>178</v>
      </c>
      <c r="F27" s="141"/>
      <c r="G27" s="128"/>
      <c r="H27" s="129"/>
    </row>
    <row r="28" spans="2:8" ht="35.25" customHeight="1" x14ac:dyDescent="0.25">
      <c r="B28" s="125"/>
      <c r="C28" s="142" t="s">
        <v>182</v>
      </c>
      <c r="D28" s="143"/>
      <c r="E28" s="140" t="s">
        <v>179</v>
      </c>
      <c r="F28" s="141"/>
      <c r="G28" s="128"/>
      <c r="H28" s="129"/>
    </row>
    <row r="29" spans="2:8" ht="33" customHeight="1" x14ac:dyDescent="0.25">
      <c r="B29" s="125"/>
      <c r="C29" s="142" t="s">
        <v>182</v>
      </c>
      <c r="D29" s="143"/>
      <c r="E29" s="140" t="s">
        <v>179</v>
      </c>
      <c r="F29" s="141"/>
      <c r="G29" s="128"/>
      <c r="H29" s="129"/>
    </row>
    <row r="30" spans="2:8" ht="30" customHeight="1" x14ac:dyDescent="0.25">
      <c r="B30" s="125"/>
      <c r="C30" s="142" t="s">
        <v>183</v>
      </c>
      <c r="D30" s="143"/>
      <c r="E30" s="140" t="s">
        <v>180</v>
      </c>
      <c r="F30" s="141"/>
      <c r="G30" s="128"/>
      <c r="H30" s="129"/>
    </row>
    <row r="31" spans="2:8" ht="35.25" customHeight="1" x14ac:dyDescent="0.25">
      <c r="B31" s="125"/>
      <c r="C31" s="142" t="s">
        <v>184</v>
      </c>
      <c r="D31" s="143"/>
      <c r="E31" s="140" t="s">
        <v>185</v>
      </c>
      <c r="F31" s="141"/>
      <c r="G31" s="128"/>
      <c r="H31" s="129"/>
    </row>
    <row r="32" spans="2:8" ht="31.5" customHeight="1" x14ac:dyDescent="0.25">
      <c r="B32" s="125"/>
      <c r="C32" s="142" t="s">
        <v>186</v>
      </c>
      <c r="D32" s="143"/>
      <c r="E32" s="140" t="s">
        <v>187</v>
      </c>
      <c r="F32" s="141"/>
      <c r="G32" s="128"/>
      <c r="H32" s="129"/>
    </row>
    <row r="33" spans="2:8" ht="35.25" customHeight="1" x14ac:dyDescent="0.25">
      <c r="B33" s="125"/>
      <c r="C33" s="142" t="s">
        <v>188</v>
      </c>
      <c r="D33" s="143"/>
      <c r="E33" s="140" t="s">
        <v>189</v>
      </c>
      <c r="F33" s="141"/>
      <c r="G33" s="128"/>
      <c r="H33" s="129"/>
    </row>
    <row r="34" spans="2:8" ht="59.25" customHeight="1" x14ac:dyDescent="0.25">
      <c r="B34" s="125"/>
      <c r="C34" s="142" t="s">
        <v>190</v>
      </c>
      <c r="D34" s="143"/>
      <c r="E34" s="140" t="s">
        <v>191</v>
      </c>
      <c r="F34" s="141"/>
      <c r="G34" s="128"/>
      <c r="H34" s="129"/>
    </row>
    <row r="35" spans="2:8" ht="29.25" customHeight="1" x14ac:dyDescent="0.25">
      <c r="B35" s="125"/>
      <c r="C35" s="142" t="s">
        <v>29</v>
      </c>
      <c r="D35" s="143"/>
      <c r="E35" s="140" t="s">
        <v>192</v>
      </c>
      <c r="F35" s="141"/>
      <c r="G35" s="128"/>
      <c r="H35" s="129"/>
    </row>
    <row r="36" spans="2:8" ht="82.5" customHeight="1" x14ac:dyDescent="0.25">
      <c r="B36" s="125"/>
      <c r="C36" s="142" t="s">
        <v>194</v>
      </c>
      <c r="D36" s="143"/>
      <c r="E36" s="140" t="s">
        <v>193</v>
      </c>
      <c r="F36" s="141"/>
      <c r="G36" s="128"/>
      <c r="H36" s="129"/>
    </row>
    <row r="37" spans="2:8" ht="46.5" customHeight="1" x14ac:dyDescent="0.25">
      <c r="B37" s="125"/>
      <c r="C37" s="142" t="s">
        <v>39</v>
      </c>
      <c r="D37" s="143"/>
      <c r="E37" s="140" t="s">
        <v>195</v>
      </c>
      <c r="F37" s="141"/>
      <c r="G37" s="128"/>
      <c r="H37" s="129"/>
    </row>
    <row r="38" spans="2:8" ht="6.75" customHeight="1" thickBot="1" x14ac:dyDescent="0.3">
      <c r="B38" s="125"/>
      <c r="C38" s="153"/>
      <c r="D38" s="154"/>
      <c r="E38" s="155"/>
      <c r="F38" s="156"/>
      <c r="G38" s="128"/>
      <c r="H38" s="129"/>
    </row>
    <row r="39" spans="2:8" ht="15.75" thickTop="1" x14ac:dyDescent="0.25">
      <c r="B39" s="125"/>
      <c r="C39" s="126"/>
      <c r="D39" s="126"/>
      <c r="E39" s="127"/>
      <c r="F39" s="127"/>
      <c r="G39" s="128"/>
      <c r="H39" s="129"/>
    </row>
    <row r="40" spans="2:8" ht="21" customHeight="1" x14ac:dyDescent="0.25">
      <c r="B40" s="150" t="s">
        <v>204</v>
      </c>
      <c r="C40" s="151"/>
      <c r="D40" s="151"/>
      <c r="E40" s="151"/>
      <c r="F40" s="151"/>
      <c r="G40" s="151"/>
      <c r="H40" s="152"/>
    </row>
    <row r="41" spans="2:8" ht="20.25" customHeight="1" x14ac:dyDescent="0.25">
      <c r="B41" s="150" t="s">
        <v>205</v>
      </c>
      <c r="C41" s="151"/>
      <c r="D41" s="151"/>
      <c r="E41" s="151"/>
      <c r="F41" s="151"/>
      <c r="G41" s="151"/>
      <c r="H41" s="152"/>
    </row>
    <row r="42" spans="2:8" ht="20.25" customHeight="1" x14ac:dyDescent="0.25">
      <c r="B42" s="150" t="s">
        <v>206</v>
      </c>
      <c r="C42" s="151"/>
      <c r="D42" s="151"/>
      <c r="E42" s="151"/>
      <c r="F42" s="151"/>
      <c r="G42" s="151"/>
      <c r="H42" s="152"/>
    </row>
    <row r="43" spans="2:8" ht="20.25" customHeight="1" x14ac:dyDescent="0.25">
      <c r="B43" s="150" t="s">
        <v>207</v>
      </c>
      <c r="C43" s="151"/>
      <c r="D43" s="151"/>
      <c r="E43" s="151"/>
      <c r="F43" s="151"/>
      <c r="G43" s="151"/>
      <c r="H43" s="152"/>
    </row>
    <row r="44" spans="2:8" x14ac:dyDescent="0.25">
      <c r="B44" s="150" t="s">
        <v>208</v>
      </c>
      <c r="C44" s="151"/>
      <c r="D44" s="151"/>
      <c r="E44" s="151"/>
      <c r="F44" s="151"/>
      <c r="G44" s="151"/>
      <c r="H44" s="152"/>
    </row>
    <row r="45" spans="2:8" ht="15.75" thickBot="1" x14ac:dyDescent="0.3">
      <c r="B45" s="130"/>
      <c r="C45" s="131"/>
      <c r="D45" s="131"/>
      <c r="E45" s="131"/>
      <c r="F45" s="131"/>
      <c r="G45" s="131"/>
      <c r="H45" s="13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zoomScale="90" zoomScaleNormal="90" workbookViewId="0">
      <selection activeCell="C6" sqref="C6:N6"/>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3" t="s">
        <v>144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6"/>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0" t="s">
        <v>43</v>
      </c>
      <c r="B4" s="221"/>
      <c r="C4" s="179" t="s">
        <v>214</v>
      </c>
      <c r="D4" s="180"/>
      <c r="E4" s="180"/>
      <c r="F4" s="180"/>
      <c r="G4" s="180"/>
      <c r="H4" s="180"/>
      <c r="I4" s="180"/>
      <c r="J4" s="180"/>
      <c r="K4" s="180"/>
      <c r="L4" s="180"/>
      <c r="M4" s="180"/>
      <c r="N4" s="181"/>
      <c r="O4" s="182"/>
      <c r="P4" s="182"/>
      <c r="Q4" s="18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0" t="s">
        <v>130</v>
      </c>
      <c r="B5" s="221"/>
      <c r="C5" s="179" t="s">
        <v>215</v>
      </c>
      <c r="D5" s="180"/>
      <c r="E5" s="180"/>
      <c r="F5" s="180"/>
      <c r="G5" s="180"/>
      <c r="H5" s="180"/>
      <c r="I5" s="180"/>
      <c r="J5" s="180"/>
      <c r="K5" s="180"/>
      <c r="L5" s="180"/>
      <c r="M5" s="180"/>
      <c r="N5" s="181"/>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0" t="s">
        <v>44</v>
      </c>
      <c r="B6" s="221"/>
      <c r="C6" s="230" t="s">
        <v>216</v>
      </c>
      <c r="D6" s="231"/>
      <c r="E6" s="231"/>
      <c r="F6" s="231"/>
      <c r="G6" s="231"/>
      <c r="H6" s="231"/>
      <c r="I6" s="231"/>
      <c r="J6" s="231"/>
      <c r="K6" s="231"/>
      <c r="L6" s="231"/>
      <c r="M6" s="231"/>
      <c r="N6" s="23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9" t="s">
        <v>139</v>
      </c>
      <c r="B7" s="190"/>
      <c r="C7" s="190"/>
      <c r="D7" s="190"/>
      <c r="E7" s="190"/>
      <c r="F7" s="190"/>
      <c r="G7" s="191"/>
      <c r="H7" s="189" t="s">
        <v>140</v>
      </c>
      <c r="I7" s="190"/>
      <c r="J7" s="190"/>
      <c r="K7" s="190"/>
      <c r="L7" s="190"/>
      <c r="M7" s="190"/>
      <c r="N7" s="191"/>
      <c r="O7" s="189" t="s">
        <v>141</v>
      </c>
      <c r="P7" s="190"/>
      <c r="Q7" s="190"/>
      <c r="R7" s="190"/>
      <c r="S7" s="190"/>
      <c r="T7" s="190"/>
      <c r="U7" s="190"/>
      <c r="V7" s="190"/>
      <c r="W7" s="191"/>
      <c r="X7" s="189" t="s">
        <v>142</v>
      </c>
      <c r="Y7" s="190"/>
      <c r="Z7" s="190"/>
      <c r="AA7" s="190"/>
      <c r="AB7" s="190"/>
      <c r="AC7" s="190"/>
      <c r="AD7" s="191"/>
      <c r="AE7" s="189" t="s">
        <v>34</v>
      </c>
      <c r="AF7" s="190"/>
      <c r="AG7" s="190"/>
      <c r="AH7" s="190"/>
      <c r="AI7" s="190"/>
      <c r="AJ7" s="19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2" t="s">
        <v>0</v>
      </c>
      <c r="B8" s="227" t="s">
        <v>2</v>
      </c>
      <c r="C8" s="225" t="s">
        <v>3</v>
      </c>
      <c r="D8" s="225" t="s">
        <v>42</v>
      </c>
      <c r="E8" s="226" t="s">
        <v>1</v>
      </c>
      <c r="F8" s="224" t="s">
        <v>50</v>
      </c>
      <c r="G8" s="225" t="s">
        <v>135</v>
      </c>
      <c r="H8" s="234" t="s">
        <v>33</v>
      </c>
      <c r="I8" s="235" t="s">
        <v>5</v>
      </c>
      <c r="J8" s="224" t="s">
        <v>87</v>
      </c>
      <c r="K8" s="224" t="s">
        <v>92</v>
      </c>
      <c r="L8" s="237" t="s">
        <v>45</v>
      </c>
      <c r="M8" s="235" t="s">
        <v>5</v>
      </c>
      <c r="N8" s="225" t="s">
        <v>48</v>
      </c>
      <c r="O8" s="228" t="s">
        <v>11</v>
      </c>
      <c r="P8" s="219" t="s">
        <v>163</v>
      </c>
      <c r="Q8" s="224" t="s">
        <v>12</v>
      </c>
      <c r="R8" s="219" t="s">
        <v>8</v>
      </c>
      <c r="S8" s="219"/>
      <c r="T8" s="219"/>
      <c r="U8" s="219"/>
      <c r="V8" s="219"/>
      <c r="W8" s="219"/>
      <c r="X8" s="233" t="s">
        <v>138</v>
      </c>
      <c r="Y8" s="233" t="s">
        <v>46</v>
      </c>
      <c r="Z8" s="233" t="s">
        <v>5</v>
      </c>
      <c r="AA8" s="233" t="s">
        <v>47</v>
      </c>
      <c r="AB8" s="233" t="s">
        <v>5</v>
      </c>
      <c r="AC8" s="233" t="s">
        <v>49</v>
      </c>
      <c r="AD8" s="228"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3"/>
      <c r="B9" s="227"/>
      <c r="C9" s="219"/>
      <c r="D9" s="219"/>
      <c r="E9" s="227"/>
      <c r="F9" s="225"/>
      <c r="G9" s="219"/>
      <c r="H9" s="225"/>
      <c r="I9" s="236"/>
      <c r="J9" s="225"/>
      <c r="K9" s="225"/>
      <c r="L9" s="236"/>
      <c r="M9" s="236"/>
      <c r="N9" s="219"/>
      <c r="O9" s="229"/>
      <c r="P9" s="219"/>
      <c r="Q9" s="225"/>
      <c r="R9" s="7" t="s">
        <v>13</v>
      </c>
      <c r="S9" s="7" t="s">
        <v>17</v>
      </c>
      <c r="T9" s="7" t="s">
        <v>28</v>
      </c>
      <c r="U9" s="7" t="s">
        <v>18</v>
      </c>
      <c r="V9" s="7" t="s">
        <v>21</v>
      </c>
      <c r="W9" s="7" t="s">
        <v>24</v>
      </c>
      <c r="X9" s="233"/>
      <c r="Y9" s="233"/>
      <c r="Z9" s="233"/>
      <c r="AA9" s="233"/>
      <c r="AB9" s="233"/>
      <c r="AC9" s="233"/>
      <c r="AD9" s="229"/>
      <c r="AE9" s="219"/>
      <c r="AF9" s="219"/>
      <c r="AG9" s="219"/>
      <c r="AH9" s="219"/>
      <c r="AI9" s="219"/>
      <c r="AJ9" s="219"/>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201">
        <v>1</v>
      </c>
      <c r="B10" s="204" t="s">
        <v>134</v>
      </c>
      <c r="C10" s="204" t="s">
        <v>241</v>
      </c>
      <c r="D10" s="204" t="s">
        <v>238</v>
      </c>
      <c r="E10" s="207" t="s">
        <v>217</v>
      </c>
      <c r="F10" s="204" t="s">
        <v>123</v>
      </c>
      <c r="G10" s="210">
        <v>365</v>
      </c>
      <c r="H10" s="213" t="str">
        <f>IF(G10&lt;=0,"",IF(G10&lt;=2,"Muy Baja",IF(G10&lt;=24,"Baja",IF(G10&lt;=500,"Media",IF(G10&lt;=5000,"Alta","Muy Alta")))))</f>
        <v>Media</v>
      </c>
      <c r="I10" s="195">
        <f>IF(H10="","",IF(H10="Muy Baja",0.2,IF(H10="Baja",0.4,IF(H10="Media",0.6,IF(H10="Alta",0.8,IF(H10="Muy Alta",1,))))))</f>
        <v>0.6</v>
      </c>
      <c r="J10" s="216" t="s">
        <v>156</v>
      </c>
      <c r="K10" s="195"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13" t="str">
        <f>IF(OR(K10='Tabla Impacto'!$C$11,K10='Tabla Impacto'!$D$11),"Leve",IF(OR(K10='Tabla Impacto'!$C$12,K10='Tabla Impacto'!$D$12),"Menor",IF(OR(K10='Tabla Impacto'!$C$13,K10='Tabla Impacto'!$D$13),"Moderado",IF(OR(K10='Tabla Impacto'!$C$14,K10='Tabla Impacto'!$D$14),"Mayor",IF(OR(K10='Tabla Impacto'!$C$15,K10='Tabla Impacto'!$D$15),"Catastrófico","")))))</f>
        <v>Mayor</v>
      </c>
      <c r="M10" s="195">
        <f>IF(L10="","",IF(L10="Leve",0.2,IF(L10="Menor",0.4,IF(L10="Moderado",0.6,IF(L10="Mayor",0.8,IF(L10="Catastrófico",1,))))))</f>
        <v>0.8</v>
      </c>
      <c r="N10" s="19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0">
        <v>1</v>
      </c>
      <c r="P10" s="49" t="s">
        <v>218</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0.60000000000000009</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2"/>
      <c r="B11" s="205"/>
      <c r="C11" s="205"/>
      <c r="D11" s="205"/>
      <c r="E11" s="208"/>
      <c r="F11" s="205"/>
      <c r="G11" s="211"/>
      <c r="H11" s="214"/>
      <c r="I11" s="196"/>
      <c r="J11" s="217"/>
      <c r="K11" s="196">
        <f>IF(NOT(ISERROR(MATCH(J11,_xlfn.ANCHORARRAY(E22),0))),I24&amp;"Por favor no seleccionar los criterios de impacto",J11)</f>
        <v>0</v>
      </c>
      <c r="L11" s="214"/>
      <c r="M11" s="196"/>
      <c r="N11" s="199"/>
      <c r="O11" s="60">
        <v>2</v>
      </c>
      <c r="P11" s="49" t="s">
        <v>219</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22</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si="3">IFERROR(IF(AB11="","",IF(AB11&lt;=0.2,"Leve",IF(AB11&lt;=0.4,"Menor",IF(AB11&lt;=0.6,"Moderado",IF(AB11&lt;=0.8,"Mayor","Catastrófico"))))),"")</f>
        <v>Moderado</v>
      </c>
      <c r="AB11" s="55">
        <f>IFERROR(IF(AND(Q10="Impacto",Q11="Impacto"),(AB10-(+AB10*T11)),IF(Q11="Impacto",($M$10-(+$M$10*T11)),IF(Q11="Probabilidad",AB10,""))),"")</f>
        <v>0.60000000000000009</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2"/>
      <c r="B12" s="205"/>
      <c r="C12" s="205"/>
      <c r="D12" s="205"/>
      <c r="E12" s="208"/>
      <c r="F12" s="205"/>
      <c r="G12" s="211"/>
      <c r="H12" s="214"/>
      <c r="I12" s="196"/>
      <c r="J12" s="217"/>
      <c r="K12" s="196">
        <f>IF(NOT(ISERROR(MATCH(J12,_xlfn.ANCHORARRAY(E23),0))),I25&amp;"Por favor no seleccionar los criterios de impacto",J12)</f>
        <v>0</v>
      </c>
      <c r="L12" s="214"/>
      <c r="M12" s="196"/>
      <c r="N12" s="199"/>
      <c r="O12" s="60">
        <v>3</v>
      </c>
      <c r="P12" s="50" t="s">
        <v>220</v>
      </c>
      <c r="Q12" s="51" t="str">
        <f>IF(OR(R12="Preventivo",R12="Detectivo"),"Probabilidad",IF(R12="Correctivo","Impacto",""))</f>
        <v>Probabilidad</v>
      </c>
      <c r="R12" s="52" t="s">
        <v>14</v>
      </c>
      <c r="S12" s="52" t="s">
        <v>9</v>
      </c>
      <c r="T12" s="53" t="str">
        <f t="shared" si="0"/>
        <v>40%</v>
      </c>
      <c r="U12" s="52" t="s">
        <v>19</v>
      </c>
      <c r="V12" s="52" t="s">
        <v>22</v>
      </c>
      <c r="W12" s="52" t="s">
        <v>119</v>
      </c>
      <c r="X12" s="24">
        <f>IFERROR(IF(AND(Q11="Probabilidad",Q12="Probabilidad"),(Z11-(+Z11*T12)),IF(AND(Q11="Impacto",Q12="Probabilidad"),(Z10-(+Z10*T12)),IF(Q12="Impacto",Z11,""))),"")</f>
        <v>0.216</v>
      </c>
      <c r="Y12" s="54" t="str">
        <f t="shared" si="1"/>
        <v>Baja</v>
      </c>
      <c r="Z12" s="55">
        <f t="shared" si="2"/>
        <v>0.216</v>
      </c>
      <c r="AA12" s="54" t="str">
        <f t="shared" si="3"/>
        <v>Moderado</v>
      </c>
      <c r="AB12" s="55">
        <f>IFERROR(IF(AND(Q11="Impacto",Q12="Impacto"),(AB11-(+AB11*T12)),IF(AND(Q11="Probabilidad",Q12="Impacto"),(AB10-(+AB10*T12)),IF(Q12="Probabilidad",AB11,""))),"")</f>
        <v>0.60000000000000009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2"/>
      <c r="B13" s="205"/>
      <c r="C13" s="205"/>
      <c r="D13" s="205"/>
      <c r="E13" s="208"/>
      <c r="F13" s="205"/>
      <c r="G13" s="211"/>
      <c r="H13" s="214"/>
      <c r="I13" s="196"/>
      <c r="J13" s="217"/>
      <c r="K13" s="196">
        <f>IF(NOT(ISERROR(MATCH(J13,_xlfn.ANCHORARRAY(E24),0))),I26&amp;"Por favor no seleccionar los criterios de impacto",J13)</f>
        <v>0</v>
      </c>
      <c r="L13" s="214"/>
      <c r="M13" s="196"/>
      <c r="N13" s="199"/>
      <c r="O13" s="60">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2"/>
      <c r="B14" s="205"/>
      <c r="C14" s="205"/>
      <c r="D14" s="205"/>
      <c r="E14" s="208"/>
      <c r="F14" s="205"/>
      <c r="G14" s="211"/>
      <c r="H14" s="214"/>
      <c r="I14" s="196"/>
      <c r="J14" s="217"/>
      <c r="K14" s="196">
        <f>IF(NOT(ISERROR(MATCH(J14,_xlfn.ANCHORARRAY(E25),0))),I27&amp;"Por favor no seleccionar los criterios de impacto",J14)</f>
        <v>0</v>
      </c>
      <c r="L14" s="214"/>
      <c r="M14" s="196"/>
      <c r="N14" s="199"/>
      <c r="O14" s="60">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3"/>
      <c r="B15" s="206"/>
      <c r="C15" s="206"/>
      <c r="D15" s="206"/>
      <c r="E15" s="209"/>
      <c r="F15" s="206"/>
      <c r="G15" s="212"/>
      <c r="H15" s="215"/>
      <c r="I15" s="197"/>
      <c r="J15" s="218"/>
      <c r="K15" s="197">
        <f>IF(NOT(ISERROR(MATCH(J15,_xlfn.ANCHORARRAY(E26),0))),I28&amp;"Por favor no seleccionar los criterios de impacto",J15)</f>
        <v>0</v>
      </c>
      <c r="L15" s="215"/>
      <c r="M15" s="197"/>
      <c r="N15" s="200"/>
      <c r="O15" s="60">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01">
        <v>2</v>
      </c>
      <c r="B16" s="204" t="s">
        <v>132</v>
      </c>
      <c r="C16" s="204" t="s">
        <v>221</v>
      </c>
      <c r="D16" s="204" t="s">
        <v>239</v>
      </c>
      <c r="E16" s="207" t="s">
        <v>222</v>
      </c>
      <c r="F16" s="204" t="s">
        <v>128</v>
      </c>
      <c r="G16" s="210">
        <v>365</v>
      </c>
      <c r="H16" s="213" t="str">
        <f>IF(G16&lt;=0,"",IF(G16&lt;=2,"Muy Baja",IF(G16&lt;=24,"Baja",IF(G16&lt;=500,"Media",IF(G16&lt;=5000,"Alta","Muy Alta")))))</f>
        <v>Media</v>
      </c>
      <c r="I16" s="195">
        <f>IF(H16="","",IF(H16="Muy Baja",0.2,IF(H16="Baja",0.4,IF(H16="Media",0.6,IF(H16="Alta",0.8,IF(H16="Muy Alta",1,))))))</f>
        <v>0.6</v>
      </c>
      <c r="J16" s="216" t="s">
        <v>156</v>
      </c>
      <c r="K16" s="195" t="str">
        <f>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13" t="str">
        <f>IF(OR(K16='Tabla Impacto'!$C$11,K16='Tabla Impacto'!$D$11),"Leve",IF(OR(K16='Tabla Impacto'!$C$12,K16='Tabla Impacto'!$D$12),"Menor",IF(OR(K16='Tabla Impacto'!$C$13,K16='Tabla Impacto'!$D$13),"Moderado",IF(OR(K16='Tabla Impacto'!$C$14,K16='Tabla Impacto'!$D$14),"Mayor",IF(OR(K16='Tabla Impacto'!$C$15,K16='Tabla Impacto'!$D$15),"Catastrófico","")))))</f>
        <v>Mayor</v>
      </c>
      <c r="M16" s="195">
        <f>IF(L16="","",IF(L16="Leve",0.2,IF(L16="Menor",0.4,IF(L16="Moderado",0.6,IF(L16="Mayor",0.8,IF(L16="Catastrófico",1,))))))</f>
        <v>0.8</v>
      </c>
      <c r="N16" s="19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0">
        <v>1</v>
      </c>
      <c r="P16" s="49" t="s">
        <v>223</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0.60000000000000009</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2"/>
      <c r="B17" s="205"/>
      <c r="C17" s="205"/>
      <c r="D17" s="205"/>
      <c r="E17" s="208"/>
      <c r="F17" s="205"/>
      <c r="G17" s="211"/>
      <c r="H17" s="214"/>
      <c r="I17" s="196"/>
      <c r="J17" s="217"/>
      <c r="K17" s="196">
        <f>IF(NOT(ISERROR(MATCH(J17,_xlfn.ANCHORARRAY(E28),0))),I30&amp;"Por favor no seleccionar los criterios de impacto",J17)</f>
        <v>0</v>
      </c>
      <c r="L17" s="214"/>
      <c r="M17" s="196"/>
      <c r="N17" s="199"/>
      <c r="O17" s="60">
        <v>2</v>
      </c>
      <c r="P17" s="49" t="s">
        <v>224</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0.60000000000000009</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2"/>
      <c r="B18" s="205"/>
      <c r="C18" s="205"/>
      <c r="D18" s="205"/>
      <c r="E18" s="208"/>
      <c r="F18" s="205"/>
      <c r="G18" s="211"/>
      <c r="H18" s="214"/>
      <c r="I18" s="196"/>
      <c r="J18" s="217"/>
      <c r="K18" s="196">
        <f>IF(NOT(ISERROR(MATCH(J18,_xlfn.ANCHORARRAY(E29),0))),I31&amp;"Por favor no seleccionar los criterios de impacto",J18)</f>
        <v>0</v>
      </c>
      <c r="L18" s="214"/>
      <c r="M18" s="196"/>
      <c r="N18" s="199"/>
      <c r="O18" s="60">
        <v>3</v>
      </c>
      <c r="P18" s="49" t="s">
        <v>225</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si="3"/>
        <v>Moderado</v>
      </c>
      <c r="AB18" s="55">
        <f>IFERROR(IF(AND(Q17="Impacto",Q18="Impacto"),(AB17-(+AB17*T18)),IF(AND(Q17="Probabilidad",Q18="Impacto"),(AB16-(+AB16*T18)),IF(Q18="Probabilidad",AB17,""))),"")</f>
        <v>0.45000000000000007</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2"/>
      <c r="B19" s="205"/>
      <c r="C19" s="205"/>
      <c r="D19" s="205"/>
      <c r="E19" s="208"/>
      <c r="F19" s="205"/>
      <c r="G19" s="211"/>
      <c r="H19" s="214"/>
      <c r="I19" s="196"/>
      <c r="J19" s="217"/>
      <c r="K19" s="196">
        <f>IF(NOT(ISERROR(MATCH(J19,_xlfn.ANCHORARRAY(E30),0))),I32&amp;"Por favor no seleccionar los criterios de impacto",J19)</f>
        <v>0</v>
      </c>
      <c r="L19" s="214"/>
      <c r="M19" s="196"/>
      <c r="N19" s="199"/>
      <c r="O19" s="60">
        <v>4</v>
      </c>
      <c r="P19" s="49" t="s">
        <v>226</v>
      </c>
      <c r="Q19" s="51" t="str">
        <f t="shared" ref="Q19:Q21" si="11">IF(OR(R19="Preventivo",R19="Detectivo"),"Probabilidad",IF(R19="Correctivo","Impacto",""))</f>
        <v>Probabilidad</v>
      </c>
      <c r="R19" s="52" t="s">
        <v>14</v>
      </c>
      <c r="S19" s="52" t="s">
        <v>9</v>
      </c>
      <c r="T19" s="53" t="str">
        <f t="shared" si="8"/>
        <v>40%</v>
      </c>
      <c r="U19" s="52" t="s">
        <v>19</v>
      </c>
      <c r="V19" s="52" t="s">
        <v>23</v>
      </c>
      <c r="W19" s="52" t="s">
        <v>119</v>
      </c>
      <c r="X19" s="24">
        <f t="shared" ref="X19:X21" si="12">IFERROR(IF(AND(Q18="Probabilidad",Q19="Probabilidad"),(Z18-(+Z18*T19)),IF(AND(Q18="Impacto",Q19="Probabilidad"),(Z17-(+Z17*T19)),IF(Q19="Impacto",Z18,""))),"")</f>
        <v>0.216</v>
      </c>
      <c r="Y19" s="54" t="str">
        <f t="shared" si="1"/>
        <v>Baja</v>
      </c>
      <c r="Z19" s="55">
        <f t="shared" si="9"/>
        <v>0.216</v>
      </c>
      <c r="AA19" s="54" t="str">
        <f t="shared" si="3"/>
        <v>Moderado</v>
      </c>
      <c r="AB19" s="55">
        <f t="shared" ref="AB19:AB21" si="13">IFERROR(IF(AND(Q18="Impacto",Q19="Impacto"),(AB18-(+AB18*T19)),IF(AND(Q18="Probabilidad",Q19="Impacto"),(AB17-(+AB17*T19)),IF(Q19="Probabilidad",AB18,""))),"")</f>
        <v>0.45000000000000007</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Moderado</v>
      </c>
      <c r="AD19" s="57" t="s">
        <v>31</v>
      </c>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2"/>
      <c r="B20" s="205"/>
      <c r="C20" s="205"/>
      <c r="D20" s="205"/>
      <c r="E20" s="208"/>
      <c r="F20" s="205"/>
      <c r="G20" s="211"/>
      <c r="H20" s="214"/>
      <c r="I20" s="196"/>
      <c r="J20" s="217"/>
      <c r="K20" s="196">
        <f>IF(NOT(ISERROR(MATCH(J20,_xlfn.ANCHORARRAY(E31),0))),I33&amp;"Por favor no seleccionar los criterios de impacto",J20)</f>
        <v>0</v>
      </c>
      <c r="L20" s="214"/>
      <c r="M20" s="196"/>
      <c r="N20" s="199"/>
      <c r="O20" s="60">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3"/>
      <c r="B21" s="206"/>
      <c r="C21" s="206"/>
      <c r="D21" s="206"/>
      <c r="E21" s="209"/>
      <c r="F21" s="206"/>
      <c r="G21" s="212"/>
      <c r="H21" s="215"/>
      <c r="I21" s="197"/>
      <c r="J21" s="218"/>
      <c r="K21" s="197">
        <f ca="1">IF(NOT(ISERROR(MATCH(J21,_xlfn.ANCHORARRAY(E32),0))),I34&amp;"Por favor no seleccionar los criterios de impacto",J21)</f>
        <v>0</v>
      </c>
      <c r="L21" s="215"/>
      <c r="M21" s="197"/>
      <c r="N21" s="200"/>
      <c r="O21" s="60">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01">
        <v>3</v>
      </c>
      <c r="B22" s="204" t="s">
        <v>132</v>
      </c>
      <c r="C22" s="204" t="s">
        <v>242</v>
      </c>
      <c r="D22" s="204" t="s">
        <v>227</v>
      </c>
      <c r="E22" s="207" t="s">
        <v>228</v>
      </c>
      <c r="F22" s="204" t="s">
        <v>123</v>
      </c>
      <c r="G22" s="210">
        <v>365</v>
      </c>
      <c r="H22" s="213" t="str">
        <f>IF(G22&lt;=0,"",IF(G22&lt;=2,"Muy Baja",IF(G22&lt;=24,"Baja",IF(G22&lt;=500,"Media",IF(G22&lt;=5000,"Alta","Muy Alta")))))</f>
        <v>Media</v>
      </c>
      <c r="I22" s="195">
        <f>IF(H22="","",IF(H22="Muy Baja",0.2,IF(H22="Baja",0.4,IF(H22="Media",0.6,IF(H22="Alta",0.8,IF(H22="Muy Alta",1,))))))</f>
        <v>0.6</v>
      </c>
      <c r="J22" s="216" t="s">
        <v>155</v>
      </c>
      <c r="K22" s="195"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3" t="str">
        <f>IF(OR(K22='Tabla Impacto'!$C$11,K22='Tabla Impacto'!$D$11),"Leve",IF(OR(K22='Tabla Impacto'!$C$12,K22='Tabla Impacto'!$D$12),"Menor",IF(OR(K22='Tabla Impacto'!$C$13,K22='Tabla Impacto'!$D$13),"Moderado",IF(OR(K22='Tabla Impacto'!$C$14,K22='Tabla Impacto'!$D$14),"Mayor",IF(OR(K22='Tabla Impacto'!$C$15,K22='Tabla Impacto'!$D$15),"Catastrófico","")))))</f>
        <v>Moderado</v>
      </c>
      <c r="M22" s="195">
        <f>IF(L22="","",IF(L22="Leve",0.2,IF(L22="Menor",0.4,IF(L22="Moderado",0.6,IF(L22="Mayor",0.8,IF(L22="Catastrófico",1,))))))</f>
        <v>0.6</v>
      </c>
      <c r="N22" s="198"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0">
        <v>1</v>
      </c>
      <c r="P22" s="49" t="s">
        <v>229</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2"/>
      <c r="B23" s="205"/>
      <c r="C23" s="205"/>
      <c r="D23" s="205"/>
      <c r="E23" s="208"/>
      <c r="F23" s="205"/>
      <c r="G23" s="211"/>
      <c r="H23" s="214"/>
      <c r="I23" s="196"/>
      <c r="J23" s="217"/>
      <c r="K23" s="196">
        <f t="shared" ref="K23:K27" ca="1" si="15">IF(NOT(ISERROR(MATCH(J23,_xlfn.ANCHORARRAY(E34),0))),I36&amp;"Por favor no seleccionar los criterios de impacto",J23)</f>
        <v>0</v>
      </c>
      <c r="L23" s="214"/>
      <c r="M23" s="196"/>
      <c r="N23" s="199"/>
      <c r="O23" s="60">
        <v>2</v>
      </c>
      <c r="P23" s="49" t="s">
        <v>230</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0.45000000000000007</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2"/>
      <c r="B24" s="205"/>
      <c r="C24" s="205"/>
      <c r="D24" s="205"/>
      <c r="E24" s="208"/>
      <c r="F24" s="205"/>
      <c r="G24" s="211"/>
      <c r="H24" s="214"/>
      <c r="I24" s="196"/>
      <c r="J24" s="217"/>
      <c r="K24" s="196">
        <f t="shared" si="15"/>
        <v>0</v>
      </c>
      <c r="L24" s="214"/>
      <c r="M24" s="196"/>
      <c r="N24" s="199"/>
      <c r="O24" s="60">
        <v>3</v>
      </c>
      <c r="P24" s="49" t="s">
        <v>231</v>
      </c>
      <c r="Q24" s="51" t="str">
        <f>IF(OR(R24="Preventivo",R24="Detectivo"),"Probabilidad",IF(R24="Correctivo","Impacto",""))</f>
        <v>Probabilidad</v>
      </c>
      <c r="R24" s="52" t="s">
        <v>14</v>
      </c>
      <c r="S24" s="52" t="s">
        <v>9</v>
      </c>
      <c r="T24" s="53" t="str">
        <f t="shared" si="16"/>
        <v>40%</v>
      </c>
      <c r="U24" s="52" t="s">
        <v>19</v>
      </c>
      <c r="V24" s="52" t="s">
        <v>23</v>
      </c>
      <c r="W24" s="52" t="s">
        <v>119</v>
      </c>
      <c r="X24" s="24">
        <f>IFERROR(IF(AND(Q23="Probabilidad",Q24="Probabilidad"),(Z23-(+Z23*T24)),IF(AND(Q23="Impacto",Q24="Probabilidad"),(Z22-(+Z22*T24)),IF(Q24="Impacto",Z23,""))),"")</f>
        <v>0.36</v>
      </c>
      <c r="Y24" s="54" t="str">
        <f t="shared" si="1"/>
        <v>Baja</v>
      </c>
      <c r="Z24" s="55">
        <f t="shared" si="17"/>
        <v>0.36</v>
      </c>
      <c r="AA24" s="54" t="str">
        <f t="shared" si="3"/>
        <v>Moderado</v>
      </c>
      <c r="AB24" s="55">
        <f>IFERROR(IF(AND(Q23="Impacto",Q24="Impacto"),(AB23-(+AB23*T24)),IF(AND(Q23="Probabilidad",Q24="Impacto"),(AB22-(+AB22*T24)),IF(Q24="Probabilidad",AB23,""))),"")</f>
        <v>0.45000000000000007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2"/>
      <c r="B25" s="205"/>
      <c r="C25" s="205"/>
      <c r="D25" s="205"/>
      <c r="E25" s="208"/>
      <c r="F25" s="205"/>
      <c r="G25" s="211"/>
      <c r="H25" s="214"/>
      <c r="I25" s="196"/>
      <c r="J25" s="217"/>
      <c r="K25" s="196">
        <f t="shared" si="15"/>
        <v>0</v>
      </c>
      <c r="L25" s="214"/>
      <c r="M25" s="196"/>
      <c r="N25" s="199"/>
      <c r="O25" s="60">
        <v>4</v>
      </c>
      <c r="P25" s="49" t="s">
        <v>232</v>
      </c>
      <c r="Q25" s="51" t="str">
        <f t="shared" ref="Q25:Q27" si="19">IF(OR(R25="Preventivo",R25="Detectivo"),"Probabilidad",IF(R25="Correctivo","Impacto",""))</f>
        <v>Impacto</v>
      </c>
      <c r="R25" s="52" t="s">
        <v>16</v>
      </c>
      <c r="S25" s="52" t="s">
        <v>9</v>
      </c>
      <c r="T25" s="53" t="str">
        <f t="shared" si="16"/>
        <v>25%</v>
      </c>
      <c r="U25" s="52" t="s">
        <v>19</v>
      </c>
      <c r="V25" s="52" t="s">
        <v>23</v>
      </c>
      <c r="W25" s="52" t="s">
        <v>119</v>
      </c>
      <c r="X25" s="24">
        <f t="shared" ref="X25:X27" si="20">IFERROR(IF(AND(Q24="Probabilidad",Q25="Probabilidad"),(Z24-(+Z24*T25)),IF(AND(Q24="Impacto",Q25="Probabilidad"),(Z23-(+Z23*T25)),IF(Q25="Impacto",Z24,""))),"")</f>
        <v>0.36</v>
      </c>
      <c r="Y25" s="54" t="str">
        <f t="shared" si="1"/>
        <v>Baja</v>
      </c>
      <c r="Z25" s="55">
        <f t="shared" si="17"/>
        <v>0.36</v>
      </c>
      <c r="AA25" s="54" t="str">
        <f t="shared" si="3"/>
        <v>Menor</v>
      </c>
      <c r="AB25" s="55">
        <f t="shared" ref="AB25:AB27" si="21">IFERROR(IF(AND(Q24="Impacto",Q25="Impacto"),(AB24-(+AB24*T25)),IF(AND(Q24="Probabilidad",Q25="Impacto"),(AB23-(+AB23*T25)),IF(Q25="Probabilidad",AB24,""))),"")</f>
        <v>0.33750000000000002</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Moderado</v>
      </c>
      <c r="AD25" s="57" t="s">
        <v>31</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2"/>
      <c r="B26" s="205"/>
      <c r="C26" s="205"/>
      <c r="D26" s="205"/>
      <c r="E26" s="208"/>
      <c r="F26" s="205"/>
      <c r="G26" s="211"/>
      <c r="H26" s="214"/>
      <c r="I26" s="196"/>
      <c r="J26" s="217"/>
      <c r="K26" s="196">
        <f t="shared" si="15"/>
        <v>0</v>
      </c>
      <c r="L26" s="214"/>
      <c r="M26" s="196"/>
      <c r="N26" s="199"/>
      <c r="O26" s="60">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3"/>
      <c r="B27" s="206"/>
      <c r="C27" s="206"/>
      <c r="D27" s="206"/>
      <c r="E27" s="209"/>
      <c r="F27" s="206"/>
      <c r="G27" s="212"/>
      <c r="H27" s="215"/>
      <c r="I27" s="197"/>
      <c r="J27" s="218"/>
      <c r="K27" s="197">
        <f t="shared" si="15"/>
        <v>0</v>
      </c>
      <c r="L27" s="215"/>
      <c r="M27" s="197"/>
      <c r="N27" s="200"/>
      <c r="O27" s="60">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01">
        <v>4</v>
      </c>
      <c r="B28" s="204" t="s">
        <v>134</v>
      </c>
      <c r="C28" s="204" t="s">
        <v>240</v>
      </c>
      <c r="D28" s="204" t="s">
        <v>234</v>
      </c>
      <c r="E28" s="207" t="s">
        <v>233</v>
      </c>
      <c r="F28" s="204" t="s">
        <v>123</v>
      </c>
      <c r="G28" s="210">
        <v>365</v>
      </c>
      <c r="H28" s="213" t="str">
        <f>IF(G28&lt;=0,"",IF(G28&lt;=2,"Muy Baja",IF(G28&lt;=24,"Baja",IF(G28&lt;=500,"Media",IF(G28&lt;=5000,"Alta","Muy Alta")))))</f>
        <v>Media</v>
      </c>
      <c r="I28" s="195">
        <f>IF(H28="","",IF(H28="Muy Baja",0.2,IF(H28="Baja",0.4,IF(H28="Media",0.6,IF(H28="Alta",0.8,IF(H28="Muy Alta",1,))))))</f>
        <v>0.6</v>
      </c>
      <c r="J28" s="216" t="s">
        <v>156</v>
      </c>
      <c r="K28" s="195" t="str">
        <f>IF(NOT(ISERROR(MATCH(J28,'Tabla Impacto'!$B$221:$B$223,0))),'Tabla Impacto'!$F$223&amp;"Por favor no seleccionar los criterios de impacto(Afectación Económica o presupuestal y Pérdida Reputacional)",J28)</f>
        <v xml:space="preserve">     El riesgo afecta la imagen de de la entidad con efecto publicitario sostenido a nivel de sector administrativo, nivel departamental o municipal</v>
      </c>
      <c r="L28" s="213" t="str">
        <f>IF(OR(K28='Tabla Impacto'!$C$11,K28='Tabla Impacto'!$D$11),"Leve",IF(OR(K28='Tabla Impacto'!$C$12,K28='Tabla Impacto'!$D$12),"Menor",IF(OR(K28='Tabla Impacto'!$C$13,K28='Tabla Impacto'!$D$13),"Moderado",IF(OR(K28='Tabla Impacto'!$C$14,K28='Tabla Impacto'!$D$14),"Mayor",IF(OR(K28='Tabla Impacto'!$C$15,K28='Tabla Impacto'!$D$15),"Catastrófico","")))))</f>
        <v>Mayor</v>
      </c>
      <c r="M28" s="195">
        <f>IF(L28="","",IF(L28="Leve",0.2,IF(L28="Menor",0.4,IF(L28="Moderado",0.6,IF(L28="Mayor",0.8,IF(L28="Catastrófico",1,))))))</f>
        <v>0.8</v>
      </c>
      <c r="N28" s="19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60">
        <v>1</v>
      </c>
      <c r="P28" s="49" t="s">
        <v>235</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23</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0.60000000000000009</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2"/>
      <c r="B29" s="205"/>
      <c r="C29" s="205"/>
      <c r="D29" s="205"/>
      <c r="E29" s="208"/>
      <c r="F29" s="205"/>
      <c r="G29" s="211"/>
      <c r="H29" s="214"/>
      <c r="I29" s="196"/>
      <c r="J29" s="217"/>
      <c r="K29" s="196">
        <f t="shared" ref="K29:K33" si="23">IF(NOT(ISERROR(MATCH(J29,_xlfn.ANCHORARRAY(E40),0))),I42&amp;"Por favor no seleccionar los criterios de impacto",J29)</f>
        <v>0</v>
      </c>
      <c r="L29" s="214"/>
      <c r="M29" s="196"/>
      <c r="N29" s="199"/>
      <c r="O29" s="60">
        <v>2</v>
      </c>
      <c r="P29" s="49" t="s">
        <v>236</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23</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2"/>
      <c r="B30" s="205"/>
      <c r="C30" s="205"/>
      <c r="D30" s="205"/>
      <c r="E30" s="208"/>
      <c r="F30" s="205"/>
      <c r="G30" s="211"/>
      <c r="H30" s="214"/>
      <c r="I30" s="196"/>
      <c r="J30" s="217"/>
      <c r="K30" s="196">
        <f t="shared" si="23"/>
        <v>0</v>
      </c>
      <c r="L30" s="214"/>
      <c r="M30" s="196"/>
      <c r="N30" s="199"/>
      <c r="O30" s="60">
        <v>3</v>
      </c>
      <c r="P30" s="49" t="s">
        <v>237</v>
      </c>
      <c r="Q30" s="51" t="str">
        <f>IF(OR(R30="Preventivo",R30="Detectivo"),"Probabilidad",IF(R30="Correctivo","Impacto",""))</f>
        <v>Impacto</v>
      </c>
      <c r="R30" s="52" t="s">
        <v>16</v>
      </c>
      <c r="S30" s="52" t="s">
        <v>9</v>
      </c>
      <c r="T30" s="53" t="str">
        <f t="shared" si="24"/>
        <v>25%</v>
      </c>
      <c r="U30" s="52" t="s">
        <v>19</v>
      </c>
      <c r="V30" s="52" t="s">
        <v>23</v>
      </c>
      <c r="W30" s="52" t="s">
        <v>119</v>
      </c>
      <c r="X30" s="24">
        <f>IFERROR(IF(AND(Q29="Probabilidad",Q30="Probabilidad"),(Z29-(+Z29*T30)),IF(AND(Q29="Impacto",Q30="Probabilidad"),(Z28-(+Z28*T30)),IF(Q30="Impacto",Z29,""))),"")</f>
        <v>0.6</v>
      </c>
      <c r="Y30" s="54" t="str">
        <f t="shared" si="1"/>
        <v>Media</v>
      </c>
      <c r="Z30" s="55">
        <f t="shared" si="25"/>
        <v>0.6</v>
      </c>
      <c r="AA30" s="54" t="str">
        <f t="shared" si="3"/>
        <v>Menor</v>
      </c>
      <c r="AB30" s="55">
        <f>IFERROR(IF(AND(Q29="Impacto",Q30="Impacto"),(AB29-(+AB29*T30)),IF(AND(Q29="Probabilidad",Q30="Impacto"),(AB28-(+AB28*T30)),IF(Q30="Probabilidad",AB29,""))),"")</f>
        <v>0.25312499999999999</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2"/>
      <c r="B31" s="205"/>
      <c r="C31" s="205"/>
      <c r="D31" s="205"/>
      <c r="E31" s="208"/>
      <c r="F31" s="205"/>
      <c r="G31" s="211"/>
      <c r="H31" s="214"/>
      <c r="I31" s="196"/>
      <c r="J31" s="217"/>
      <c r="K31" s="196">
        <f t="shared" si="23"/>
        <v>0</v>
      </c>
      <c r="L31" s="214"/>
      <c r="M31" s="196"/>
      <c r="N31" s="199"/>
      <c r="O31" s="60">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2"/>
      <c r="B32" s="205"/>
      <c r="C32" s="205"/>
      <c r="D32" s="205"/>
      <c r="E32" s="208"/>
      <c r="F32" s="205"/>
      <c r="G32" s="211"/>
      <c r="H32" s="214"/>
      <c r="I32" s="196"/>
      <c r="J32" s="217"/>
      <c r="K32" s="196">
        <f t="shared" si="23"/>
        <v>0</v>
      </c>
      <c r="L32" s="214"/>
      <c r="M32" s="196"/>
      <c r="N32" s="199"/>
      <c r="O32" s="60">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3"/>
      <c r="B33" s="206"/>
      <c r="C33" s="206"/>
      <c r="D33" s="206"/>
      <c r="E33" s="209"/>
      <c r="F33" s="206"/>
      <c r="G33" s="212"/>
      <c r="H33" s="215"/>
      <c r="I33" s="197"/>
      <c r="J33" s="218"/>
      <c r="K33" s="197">
        <f t="shared" si="23"/>
        <v>0</v>
      </c>
      <c r="L33" s="215"/>
      <c r="M33" s="197"/>
      <c r="N33" s="200"/>
      <c r="O33" s="60">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01">
        <v>5</v>
      </c>
      <c r="B34" s="204" t="s">
        <v>132</v>
      </c>
      <c r="C34" s="204" t="s">
        <v>243</v>
      </c>
      <c r="D34" s="204" t="s">
        <v>244</v>
      </c>
      <c r="E34" s="207" t="s">
        <v>245</v>
      </c>
      <c r="F34" s="204" t="s">
        <v>128</v>
      </c>
      <c r="G34" s="210">
        <v>365</v>
      </c>
      <c r="H34" s="213" t="str">
        <f>IF(G34&lt;=0,"",IF(G34&lt;=2,"Muy Baja",IF(G34&lt;=24,"Baja",IF(G34&lt;=500,"Media",IF(G34&lt;=5000,"Alta","Muy Alta")))))</f>
        <v>Media</v>
      </c>
      <c r="I34" s="195">
        <f>IF(H34="","",IF(H34="Muy Baja",0.2,IF(H34="Baja",0.4,IF(H34="Media",0.6,IF(H34="Alta",0.8,IF(H34="Muy Alta",1,))))))</f>
        <v>0.6</v>
      </c>
      <c r="J34" s="216" t="s">
        <v>155</v>
      </c>
      <c r="K34" s="195" t="str">
        <f>IF(NOT(ISERROR(MATCH(J34,'Tabla Impacto'!$B$221:$B$223,0))),'Tabla Impacto'!$F$223&amp;"Por favor no seleccionar los criterios de impacto(Afectación Económica o presupuestal y Pérdida Reputacional)",J34)</f>
        <v xml:space="preserve">     El riesgo afecta la imagen de la entidad con algunos usuarios de relevancia frente al logro de los objetivos</v>
      </c>
      <c r="L34" s="213" t="str">
        <f>IF(OR(K34='Tabla Impacto'!$C$11,K34='Tabla Impacto'!$D$11),"Leve",IF(OR(K34='Tabla Impacto'!$C$12,K34='Tabla Impacto'!$D$12),"Menor",IF(OR(K34='Tabla Impacto'!$C$13,K34='Tabla Impacto'!$D$13),"Moderado",IF(OR(K34='Tabla Impacto'!$C$14,K34='Tabla Impacto'!$D$14),"Mayor",IF(OR(K34='Tabla Impacto'!$C$15,K34='Tabla Impacto'!$D$15),"Catastrófico","")))))</f>
        <v>Moderado</v>
      </c>
      <c r="M34" s="195">
        <f>IF(L34="","",IF(L34="Leve",0.2,IF(L34="Menor",0.4,IF(L34="Moderado",0.6,IF(L34="Mayor",0.8,IF(L34="Catastrófico",1,))))))</f>
        <v>0.6</v>
      </c>
      <c r="N34" s="19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0">
        <v>1</v>
      </c>
      <c r="P34" s="49" t="s">
        <v>246</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22</v>
      </c>
      <c r="W34" s="52" t="s">
        <v>119</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2"/>
      <c r="B35" s="205"/>
      <c r="C35" s="205"/>
      <c r="D35" s="205"/>
      <c r="E35" s="208"/>
      <c r="F35" s="205"/>
      <c r="G35" s="211"/>
      <c r="H35" s="214"/>
      <c r="I35" s="196"/>
      <c r="J35" s="217"/>
      <c r="K35" s="196">
        <f t="shared" ref="K35:K39" si="31">IF(NOT(ISERROR(MATCH(J35,_xlfn.ANCHORARRAY(E46),0))),I48&amp;"Por favor no seleccionar los criterios de impacto",J35)</f>
        <v>0</v>
      </c>
      <c r="L35" s="214"/>
      <c r="M35" s="196"/>
      <c r="N35" s="199"/>
      <c r="O35" s="60">
        <v>2</v>
      </c>
      <c r="P35" s="49" t="s">
        <v>247</v>
      </c>
      <c r="Q35" s="51" t="str">
        <f>IF(OR(R35="Preventivo",R35="Detectivo"),"Probabilidad",IF(R35="Correctivo","Impacto",""))</f>
        <v>Impacto</v>
      </c>
      <c r="R35" s="52" t="s">
        <v>16</v>
      </c>
      <c r="S35" s="52" t="s">
        <v>9</v>
      </c>
      <c r="T35" s="53" t="str">
        <f t="shared" ref="T35:T39" si="32">IF(AND(R35="Preventivo",S35="Automático"),"50%",IF(AND(R35="Preventivo",S35="Manual"),"40%",IF(AND(R35="Detectivo",S35="Automático"),"40%",IF(AND(R35="Detectivo",S35="Manual"),"30%",IF(AND(R35="Correctivo",S35="Automático"),"35%",IF(AND(R35="Correctivo",S35="Manual"),"25%",""))))))</f>
        <v>25%</v>
      </c>
      <c r="U35" s="52" t="s">
        <v>19</v>
      </c>
      <c r="V35" s="52" t="s">
        <v>22</v>
      </c>
      <c r="W35" s="52" t="s">
        <v>119</v>
      </c>
      <c r="X35" s="24">
        <f>IFERROR(IF(AND(Q34="Probabilidad",Q35="Probabilidad"),(Z34-(+Z34*T35)),IF(Q35="Probabilidad",(I34-(+I34*T35)),IF(Q35="Impacto",Z34,""))),"")</f>
        <v>0.36</v>
      </c>
      <c r="Y35" s="54" t="str">
        <f t="shared" si="1"/>
        <v>Baja</v>
      </c>
      <c r="Z35" s="55">
        <f t="shared" ref="Z35:Z39" si="33">+X35</f>
        <v>0.36</v>
      </c>
      <c r="AA35" s="54" t="str">
        <f t="shared" si="3"/>
        <v>Moderado</v>
      </c>
      <c r="AB35" s="55">
        <f>IFERROR(IF(AND(Q34="Impacto",Q35="Impacto"),(AB28-(+AB28*T35)),IF(Q35="Impacto",($M$34-(+$M$34*T35)),IF(Q35="Probabilidad",AB28,""))),"")</f>
        <v>0.44999999999999996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2"/>
      <c r="B36" s="205"/>
      <c r="C36" s="205"/>
      <c r="D36" s="205"/>
      <c r="E36" s="208"/>
      <c r="F36" s="205"/>
      <c r="G36" s="211"/>
      <c r="H36" s="214"/>
      <c r="I36" s="196"/>
      <c r="J36" s="217"/>
      <c r="K36" s="196">
        <f t="shared" si="31"/>
        <v>0</v>
      </c>
      <c r="L36" s="214"/>
      <c r="M36" s="196"/>
      <c r="N36" s="199"/>
      <c r="O36" s="60">
        <v>3</v>
      </c>
      <c r="P36" s="50" t="s">
        <v>248</v>
      </c>
      <c r="Q36" s="51" t="str">
        <f>IF(OR(R36="Preventivo",R36="Detectivo"),"Probabilidad",IF(R36="Correctivo","Impacto",""))</f>
        <v>Impacto</v>
      </c>
      <c r="R36" s="52" t="s">
        <v>16</v>
      </c>
      <c r="S36" s="52" t="s">
        <v>9</v>
      </c>
      <c r="T36" s="53" t="str">
        <f t="shared" si="32"/>
        <v>25%</v>
      </c>
      <c r="U36" s="52" t="s">
        <v>19</v>
      </c>
      <c r="V36" s="52" t="s">
        <v>22</v>
      </c>
      <c r="W36" s="52" t="s">
        <v>119</v>
      </c>
      <c r="X36" s="24">
        <f>IFERROR(IF(AND(Q35="Probabilidad",Q36="Probabilidad"),(Z35-(+Z35*T36)),IF(AND(Q35="Impacto",Q36="Probabilidad"),(Z34-(+Z34*T36)),IF(Q36="Impacto",Z35,""))),"")</f>
        <v>0.36</v>
      </c>
      <c r="Y36" s="54" t="str">
        <f t="shared" si="1"/>
        <v>Baja</v>
      </c>
      <c r="Z36" s="55">
        <f t="shared" si="33"/>
        <v>0.36</v>
      </c>
      <c r="AA36" s="54" t="str">
        <f t="shared" si="3"/>
        <v>Menor</v>
      </c>
      <c r="AB36" s="55">
        <f>IFERROR(IF(AND(Q35="Impacto",Q36="Impacto"),(AB35-(+AB35*T36)),IF(AND(Q35="Probabilidad",Q36="Impacto"),(AB34-(+AB34*T36)),IF(Q36="Probabilidad",AB35,""))),"")</f>
        <v>0.33749999999999997</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2"/>
      <c r="B37" s="205"/>
      <c r="C37" s="205"/>
      <c r="D37" s="205"/>
      <c r="E37" s="208"/>
      <c r="F37" s="205"/>
      <c r="G37" s="211"/>
      <c r="H37" s="214"/>
      <c r="I37" s="196"/>
      <c r="J37" s="217"/>
      <c r="K37" s="196">
        <f t="shared" si="31"/>
        <v>0</v>
      </c>
      <c r="L37" s="214"/>
      <c r="M37" s="196"/>
      <c r="N37" s="199"/>
      <c r="O37" s="60">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2"/>
      <c r="B38" s="205"/>
      <c r="C38" s="205"/>
      <c r="D38" s="205"/>
      <c r="E38" s="208"/>
      <c r="F38" s="205"/>
      <c r="G38" s="211"/>
      <c r="H38" s="214"/>
      <c r="I38" s="196"/>
      <c r="J38" s="217"/>
      <c r="K38" s="196">
        <f t="shared" si="31"/>
        <v>0</v>
      </c>
      <c r="L38" s="214"/>
      <c r="M38" s="196"/>
      <c r="N38" s="199"/>
      <c r="O38" s="60">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3"/>
      <c r="B39" s="206"/>
      <c r="C39" s="206"/>
      <c r="D39" s="206"/>
      <c r="E39" s="209"/>
      <c r="F39" s="206"/>
      <c r="G39" s="212"/>
      <c r="H39" s="215"/>
      <c r="I39" s="197"/>
      <c r="J39" s="218"/>
      <c r="K39" s="197">
        <f t="shared" si="31"/>
        <v>0</v>
      </c>
      <c r="L39" s="215"/>
      <c r="M39" s="197"/>
      <c r="N39" s="200"/>
      <c r="O39" s="60">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01">
        <v>6</v>
      </c>
      <c r="B40" s="204"/>
      <c r="C40" s="204"/>
      <c r="D40" s="204"/>
      <c r="E40" s="207"/>
      <c r="F40" s="204"/>
      <c r="G40" s="210"/>
      <c r="H40" s="213" t="str">
        <f>IF(G40&lt;=0,"",IF(G40&lt;=2,"Muy Baja",IF(G40&lt;=24,"Baja",IF(G40&lt;=500,"Media",IF(G40&lt;=5000,"Alta","Muy Alta")))))</f>
        <v/>
      </c>
      <c r="I40" s="195" t="str">
        <f>IF(H40="","",IF(H40="Muy Baja",0.2,IF(H40="Baja",0.4,IF(H40="Media",0.6,IF(H40="Alta",0.8,IF(H40="Muy Alta",1,))))))</f>
        <v/>
      </c>
      <c r="J40" s="216"/>
      <c r="K40" s="195">
        <f>IF(NOT(ISERROR(MATCH(J40,'Tabla Impacto'!$B$221:$B$223,0))),'Tabla Impacto'!$F$223&amp;"Por favor no seleccionar los criterios de impacto(Afectación Económica o presupuestal y Pérdida Reputacional)",J40)</f>
        <v>0</v>
      </c>
      <c r="L40" s="213" t="str">
        <f>IF(OR(K40='Tabla Impacto'!$C$11,K40='Tabla Impacto'!$D$11),"Leve",IF(OR(K40='Tabla Impacto'!$C$12,K40='Tabla Impacto'!$D$12),"Menor",IF(OR(K40='Tabla Impacto'!$C$13,K40='Tabla Impacto'!$D$13),"Moderado",IF(OR(K40='Tabla Impacto'!$C$14,K40='Tabla Impacto'!$D$14),"Mayor",IF(OR(K40='Tabla Impacto'!$C$15,K40='Tabla Impacto'!$D$15),"Catastrófico","")))))</f>
        <v/>
      </c>
      <c r="M40" s="195" t="str">
        <f>IF(L40="","",IF(L40="Leve",0.2,IF(L40="Menor",0.4,IF(L40="Moderado",0.6,IF(L40="Mayor",0.8,IF(L40="Catastrófico",1,))))))</f>
        <v/>
      </c>
      <c r="N40" s="198"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0">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2"/>
      <c r="B41" s="205"/>
      <c r="C41" s="205"/>
      <c r="D41" s="205"/>
      <c r="E41" s="208"/>
      <c r="F41" s="205"/>
      <c r="G41" s="211"/>
      <c r="H41" s="214"/>
      <c r="I41" s="196"/>
      <c r="J41" s="217"/>
      <c r="K41" s="196">
        <f t="shared" ref="K41:K45" si="39">IF(NOT(ISERROR(MATCH(J41,_xlfn.ANCHORARRAY(E52),0))),I54&amp;"Por favor no seleccionar los criterios de impacto",J41)</f>
        <v>0</v>
      </c>
      <c r="L41" s="214"/>
      <c r="M41" s="196"/>
      <c r="N41" s="199"/>
      <c r="O41" s="60">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2"/>
      <c r="B42" s="205"/>
      <c r="C42" s="205"/>
      <c r="D42" s="205"/>
      <c r="E42" s="208"/>
      <c r="F42" s="205"/>
      <c r="G42" s="211"/>
      <c r="H42" s="214"/>
      <c r="I42" s="196"/>
      <c r="J42" s="217"/>
      <c r="K42" s="196">
        <f t="shared" si="39"/>
        <v>0</v>
      </c>
      <c r="L42" s="214"/>
      <c r="M42" s="196"/>
      <c r="N42" s="199"/>
      <c r="O42" s="60">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2"/>
      <c r="B43" s="205"/>
      <c r="C43" s="205"/>
      <c r="D43" s="205"/>
      <c r="E43" s="208"/>
      <c r="F43" s="205"/>
      <c r="G43" s="211"/>
      <c r="H43" s="214"/>
      <c r="I43" s="196"/>
      <c r="J43" s="217"/>
      <c r="K43" s="196">
        <f t="shared" si="39"/>
        <v>0</v>
      </c>
      <c r="L43" s="214"/>
      <c r="M43" s="196"/>
      <c r="N43" s="199"/>
      <c r="O43" s="60">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2"/>
      <c r="B44" s="205"/>
      <c r="C44" s="205"/>
      <c r="D44" s="205"/>
      <c r="E44" s="208"/>
      <c r="F44" s="205"/>
      <c r="G44" s="211"/>
      <c r="H44" s="214"/>
      <c r="I44" s="196"/>
      <c r="J44" s="217"/>
      <c r="K44" s="196">
        <f t="shared" si="39"/>
        <v>0</v>
      </c>
      <c r="L44" s="214"/>
      <c r="M44" s="196"/>
      <c r="N44" s="199"/>
      <c r="O44" s="60">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3"/>
      <c r="B45" s="206"/>
      <c r="C45" s="206"/>
      <c r="D45" s="206"/>
      <c r="E45" s="209"/>
      <c r="F45" s="206"/>
      <c r="G45" s="212"/>
      <c r="H45" s="215"/>
      <c r="I45" s="197"/>
      <c r="J45" s="218"/>
      <c r="K45" s="197">
        <f t="shared" si="39"/>
        <v>0</v>
      </c>
      <c r="L45" s="215"/>
      <c r="M45" s="197"/>
      <c r="N45" s="200"/>
      <c r="O45" s="60">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01">
        <v>7</v>
      </c>
      <c r="B46" s="204"/>
      <c r="C46" s="204"/>
      <c r="D46" s="204"/>
      <c r="E46" s="207"/>
      <c r="F46" s="204"/>
      <c r="G46" s="210"/>
      <c r="H46" s="213" t="str">
        <f>IF(G46&lt;=0,"",IF(G46&lt;=2,"Muy Baja",IF(G46&lt;=24,"Baja",IF(G46&lt;=500,"Media",IF(G46&lt;=5000,"Alta","Muy Alta")))))</f>
        <v/>
      </c>
      <c r="I46" s="195" t="str">
        <f>IF(H46="","",IF(H46="Muy Baja",0.2,IF(H46="Baja",0.4,IF(H46="Media",0.6,IF(H46="Alta",0.8,IF(H46="Muy Alta",1,))))))</f>
        <v/>
      </c>
      <c r="J46" s="216"/>
      <c r="K46" s="195">
        <f>IF(NOT(ISERROR(MATCH(J46,'Tabla Impacto'!$B$221:$B$223,0))),'Tabla Impacto'!$F$223&amp;"Por favor no seleccionar los criterios de impacto(Afectación Económica o presupuestal y Pérdida Reputacional)",J46)</f>
        <v>0</v>
      </c>
      <c r="L46" s="213" t="str">
        <f>IF(OR(K46='Tabla Impacto'!$C$11,K46='Tabla Impacto'!$D$11),"Leve",IF(OR(K46='Tabla Impacto'!$C$12,K46='Tabla Impacto'!$D$12),"Menor",IF(OR(K46='Tabla Impacto'!$C$13,K46='Tabla Impacto'!$D$13),"Moderado",IF(OR(K46='Tabla Impacto'!$C$14,K46='Tabla Impacto'!$D$14),"Mayor",IF(OR(K46='Tabla Impacto'!$C$15,K46='Tabla Impacto'!$D$15),"Catastrófico","")))))</f>
        <v/>
      </c>
      <c r="M46" s="195" t="str">
        <f>IF(L46="","",IF(L46="Leve",0.2,IF(L46="Menor",0.4,IF(L46="Moderado",0.6,IF(L46="Mayor",0.8,IF(L46="Catastrófico",1,))))))</f>
        <v/>
      </c>
      <c r="N46" s="19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0">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2"/>
      <c r="B47" s="205"/>
      <c r="C47" s="205"/>
      <c r="D47" s="205"/>
      <c r="E47" s="208"/>
      <c r="F47" s="205"/>
      <c r="G47" s="211"/>
      <c r="H47" s="214"/>
      <c r="I47" s="196"/>
      <c r="J47" s="217"/>
      <c r="K47" s="196">
        <f t="shared" ref="K47:K51" si="47">IF(NOT(ISERROR(MATCH(J47,_xlfn.ANCHORARRAY(E58),0))),I60&amp;"Por favor no seleccionar los criterios de impacto",J47)</f>
        <v>0</v>
      </c>
      <c r="L47" s="214"/>
      <c r="M47" s="196"/>
      <c r="N47" s="199"/>
      <c r="O47" s="60">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2"/>
      <c r="B48" s="205"/>
      <c r="C48" s="205"/>
      <c r="D48" s="205"/>
      <c r="E48" s="208"/>
      <c r="F48" s="205"/>
      <c r="G48" s="211"/>
      <c r="H48" s="214"/>
      <c r="I48" s="196"/>
      <c r="J48" s="217"/>
      <c r="K48" s="196">
        <f t="shared" si="47"/>
        <v>0</v>
      </c>
      <c r="L48" s="214"/>
      <c r="M48" s="196"/>
      <c r="N48" s="199"/>
      <c r="O48" s="60">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2"/>
      <c r="B49" s="205"/>
      <c r="C49" s="205"/>
      <c r="D49" s="205"/>
      <c r="E49" s="208"/>
      <c r="F49" s="205"/>
      <c r="G49" s="211"/>
      <c r="H49" s="214"/>
      <c r="I49" s="196"/>
      <c r="J49" s="217"/>
      <c r="K49" s="196">
        <f t="shared" si="47"/>
        <v>0</v>
      </c>
      <c r="L49" s="214"/>
      <c r="M49" s="196"/>
      <c r="N49" s="199"/>
      <c r="O49" s="60">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2"/>
      <c r="B50" s="205"/>
      <c r="C50" s="205"/>
      <c r="D50" s="205"/>
      <c r="E50" s="208"/>
      <c r="F50" s="205"/>
      <c r="G50" s="211"/>
      <c r="H50" s="214"/>
      <c r="I50" s="196"/>
      <c r="J50" s="217"/>
      <c r="K50" s="196">
        <f t="shared" si="47"/>
        <v>0</v>
      </c>
      <c r="L50" s="214"/>
      <c r="M50" s="196"/>
      <c r="N50" s="199"/>
      <c r="O50" s="60">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3"/>
      <c r="B51" s="206"/>
      <c r="C51" s="206"/>
      <c r="D51" s="206"/>
      <c r="E51" s="209"/>
      <c r="F51" s="206"/>
      <c r="G51" s="212"/>
      <c r="H51" s="215"/>
      <c r="I51" s="197"/>
      <c r="J51" s="218"/>
      <c r="K51" s="197">
        <f t="shared" si="47"/>
        <v>0</v>
      </c>
      <c r="L51" s="215"/>
      <c r="M51" s="197"/>
      <c r="N51" s="200"/>
      <c r="O51" s="60">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01">
        <v>8</v>
      </c>
      <c r="B52" s="204"/>
      <c r="C52" s="204"/>
      <c r="D52" s="204"/>
      <c r="E52" s="207"/>
      <c r="F52" s="204"/>
      <c r="G52" s="210"/>
      <c r="H52" s="213" t="str">
        <f>IF(G52&lt;=0,"",IF(G52&lt;=2,"Muy Baja",IF(G52&lt;=24,"Baja",IF(G52&lt;=500,"Media",IF(G52&lt;=5000,"Alta","Muy Alta")))))</f>
        <v/>
      </c>
      <c r="I52" s="195" t="str">
        <f>IF(H52="","",IF(H52="Muy Baja",0.2,IF(H52="Baja",0.4,IF(H52="Media",0.6,IF(H52="Alta",0.8,IF(H52="Muy Alta",1,))))))</f>
        <v/>
      </c>
      <c r="J52" s="216"/>
      <c r="K52" s="195">
        <f>IF(NOT(ISERROR(MATCH(J52,'Tabla Impacto'!$B$221:$B$223,0))),'Tabla Impacto'!$F$223&amp;"Por favor no seleccionar los criterios de impacto(Afectación Económica o presupuestal y Pérdida Reputacional)",J52)</f>
        <v>0</v>
      </c>
      <c r="L52" s="213" t="str">
        <f>IF(OR(K52='Tabla Impacto'!$C$11,K52='Tabla Impacto'!$D$11),"Leve",IF(OR(K52='Tabla Impacto'!$C$12,K52='Tabla Impacto'!$D$12),"Menor",IF(OR(K52='Tabla Impacto'!$C$13,K52='Tabla Impacto'!$D$13),"Moderado",IF(OR(K52='Tabla Impacto'!$C$14,K52='Tabla Impacto'!$D$14),"Mayor",IF(OR(K52='Tabla Impacto'!$C$15,K52='Tabla Impacto'!$D$15),"Catastrófico","")))))</f>
        <v/>
      </c>
      <c r="M52" s="195" t="str">
        <f>IF(L52="","",IF(L52="Leve",0.2,IF(L52="Menor",0.4,IF(L52="Moderado",0.6,IF(L52="Mayor",0.8,IF(L52="Catastrófico",1,))))))</f>
        <v/>
      </c>
      <c r="N52" s="198"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0">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2"/>
      <c r="B53" s="205"/>
      <c r="C53" s="205"/>
      <c r="D53" s="205"/>
      <c r="E53" s="208"/>
      <c r="F53" s="205"/>
      <c r="G53" s="211"/>
      <c r="H53" s="214"/>
      <c r="I53" s="196"/>
      <c r="J53" s="217"/>
      <c r="K53" s="196">
        <f>IF(NOT(ISERROR(MATCH(J53,_xlfn.ANCHORARRAY(E64),0))),I66&amp;"Por favor no seleccionar los criterios de impacto",J53)</f>
        <v>0</v>
      </c>
      <c r="L53" s="214"/>
      <c r="M53" s="196"/>
      <c r="N53" s="199"/>
      <c r="O53" s="60">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2"/>
      <c r="B54" s="205"/>
      <c r="C54" s="205"/>
      <c r="D54" s="205"/>
      <c r="E54" s="208"/>
      <c r="F54" s="205"/>
      <c r="G54" s="211"/>
      <c r="H54" s="214"/>
      <c r="I54" s="196"/>
      <c r="J54" s="217"/>
      <c r="K54" s="196">
        <f>IF(NOT(ISERROR(MATCH(J54,_xlfn.ANCHORARRAY(E65),0))),I67&amp;"Por favor no seleccionar los criterios de impacto",J54)</f>
        <v>0</v>
      </c>
      <c r="L54" s="214"/>
      <c r="M54" s="196"/>
      <c r="N54" s="199"/>
      <c r="O54" s="60">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2"/>
      <c r="B55" s="205"/>
      <c r="C55" s="205"/>
      <c r="D55" s="205"/>
      <c r="E55" s="208"/>
      <c r="F55" s="205"/>
      <c r="G55" s="211"/>
      <c r="H55" s="214"/>
      <c r="I55" s="196"/>
      <c r="J55" s="217"/>
      <c r="K55" s="196">
        <f>IF(NOT(ISERROR(MATCH(J55,_xlfn.ANCHORARRAY(E66),0))),I68&amp;"Por favor no seleccionar los criterios de impacto",J55)</f>
        <v>0</v>
      </c>
      <c r="L55" s="214"/>
      <c r="M55" s="196"/>
      <c r="N55" s="199"/>
      <c r="O55" s="60">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2"/>
      <c r="B56" s="205"/>
      <c r="C56" s="205"/>
      <c r="D56" s="205"/>
      <c r="E56" s="208"/>
      <c r="F56" s="205"/>
      <c r="G56" s="211"/>
      <c r="H56" s="214"/>
      <c r="I56" s="196"/>
      <c r="J56" s="217"/>
      <c r="K56" s="196">
        <f>IF(NOT(ISERROR(MATCH(J56,_xlfn.ANCHORARRAY(E67),0))),I69&amp;"Por favor no seleccionar los criterios de impacto",J56)</f>
        <v>0</v>
      </c>
      <c r="L56" s="214"/>
      <c r="M56" s="196"/>
      <c r="N56" s="199"/>
      <c r="O56" s="60">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3"/>
      <c r="B57" s="206"/>
      <c r="C57" s="206"/>
      <c r="D57" s="206"/>
      <c r="E57" s="209"/>
      <c r="F57" s="206"/>
      <c r="G57" s="212"/>
      <c r="H57" s="215"/>
      <c r="I57" s="197"/>
      <c r="J57" s="218"/>
      <c r="K57" s="197">
        <f>IF(NOT(ISERROR(MATCH(J57,_xlfn.ANCHORARRAY(E68),0))),I70&amp;"Por favor no seleccionar los criterios de impacto",J57)</f>
        <v>0</v>
      </c>
      <c r="L57" s="215"/>
      <c r="M57" s="197"/>
      <c r="N57" s="200"/>
      <c r="O57" s="60">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01">
        <v>9</v>
      </c>
      <c r="B58" s="204"/>
      <c r="C58" s="204"/>
      <c r="D58" s="204"/>
      <c r="E58" s="207"/>
      <c r="F58" s="204"/>
      <c r="G58" s="210"/>
      <c r="H58" s="213" t="str">
        <f>IF(G58&lt;=0,"",IF(G58&lt;=2,"Muy Baja",IF(G58&lt;=24,"Baja",IF(G58&lt;=500,"Media",IF(G58&lt;=5000,"Alta","Muy Alta")))))</f>
        <v/>
      </c>
      <c r="I58" s="195" t="str">
        <f>IF(H58="","",IF(H58="Muy Baja",0.2,IF(H58="Baja",0.4,IF(H58="Media",0.6,IF(H58="Alta",0.8,IF(H58="Muy Alta",1,))))))</f>
        <v/>
      </c>
      <c r="J58" s="216"/>
      <c r="K58" s="195">
        <f>IF(NOT(ISERROR(MATCH(J58,'Tabla Impacto'!$B$221:$B$223,0))),'Tabla Impacto'!$F$223&amp;"Por favor no seleccionar los criterios de impacto(Afectación Económica o presupuestal y Pérdida Reputacional)",J58)</f>
        <v>0</v>
      </c>
      <c r="L58" s="213" t="str">
        <f>IF(OR(K58='Tabla Impacto'!$C$11,K58='Tabla Impacto'!$D$11),"Leve",IF(OR(K58='Tabla Impacto'!$C$12,K58='Tabla Impacto'!$D$12),"Menor",IF(OR(K58='Tabla Impacto'!$C$13,K58='Tabla Impacto'!$D$13),"Moderado",IF(OR(K58='Tabla Impacto'!$C$14,K58='Tabla Impacto'!$D$14),"Mayor",IF(OR(K58='Tabla Impacto'!$C$15,K58='Tabla Impacto'!$D$15),"Catastrófico","")))))</f>
        <v/>
      </c>
      <c r="M58" s="195" t="str">
        <f>IF(L58="","",IF(L58="Leve",0.2,IF(L58="Menor",0.4,IF(L58="Moderado",0.6,IF(L58="Mayor",0.8,IF(L58="Catastrófico",1,))))))</f>
        <v/>
      </c>
      <c r="N58" s="198"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2"/>
      <c r="B59" s="205"/>
      <c r="C59" s="205"/>
      <c r="D59" s="205"/>
      <c r="E59" s="208"/>
      <c r="F59" s="205"/>
      <c r="G59" s="211"/>
      <c r="H59" s="214"/>
      <c r="I59" s="196"/>
      <c r="J59" s="217"/>
      <c r="K59" s="196">
        <f>IF(NOT(ISERROR(MATCH(J59,_xlfn.ANCHORARRAY(E70),0))),I72&amp;"Por favor no seleccionar los criterios de impacto",J59)</f>
        <v>0</v>
      </c>
      <c r="L59" s="214"/>
      <c r="M59" s="196"/>
      <c r="N59" s="199"/>
      <c r="O59" s="60">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2"/>
      <c r="B60" s="205"/>
      <c r="C60" s="205"/>
      <c r="D60" s="205"/>
      <c r="E60" s="208"/>
      <c r="F60" s="205"/>
      <c r="G60" s="211"/>
      <c r="H60" s="214"/>
      <c r="I60" s="196"/>
      <c r="J60" s="217"/>
      <c r="K60" s="196">
        <f>IF(NOT(ISERROR(MATCH(J60,_xlfn.ANCHORARRAY(E71),0))),I73&amp;"Por favor no seleccionar los criterios de impacto",J60)</f>
        <v>0</v>
      </c>
      <c r="L60" s="214"/>
      <c r="M60" s="196"/>
      <c r="N60" s="199"/>
      <c r="O60" s="60">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2"/>
      <c r="B61" s="205"/>
      <c r="C61" s="205"/>
      <c r="D61" s="205"/>
      <c r="E61" s="208"/>
      <c r="F61" s="205"/>
      <c r="G61" s="211"/>
      <c r="H61" s="214"/>
      <c r="I61" s="196"/>
      <c r="J61" s="217"/>
      <c r="K61" s="196">
        <f>IF(NOT(ISERROR(MATCH(J61,_xlfn.ANCHORARRAY(E72),0))),I74&amp;"Por favor no seleccionar los criterios de impacto",J61)</f>
        <v>0</v>
      </c>
      <c r="L61" s="214"/>
      <c r="M61" s="196"/>
      <c r="N61" s="199"/>
      <c r="O61" s="60">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2"/>
      <c r="B62" s="205"/>
      <c r="C62" s="205"/>
      <c r="D62" s="205"/>
      <c r="E62" s="208"/>
      <c r="F62" s="205"/>
      <c r="G62" s="211"/>
      <c r="H62" s="214"/>
      <c r="I62" s="196"/>
      <c r="J62" s="217"/>
      <c r="K62" s="196">
        <f>IF(NOT(ISERROR(MATCH(J62,_xlfn.ANCHORARRAY(E73),0))),I75&amp;"Por favor no seleccionar los criterios de impacto",J62)</f>
        <v>0</v>
      </c>
      <c r="L62" s="214"/>
      <c r="M62" s="196"/>
      <c r="N62" s="199"/>
      <c r="O62" s="60">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3"/>
      <c r="B63" s="206"/>
      <c r="C63" s="206"/>
      <c r="D63" s="206"/>
      <c r="E63" s="209"/>
      <c r="F63" s="206"/>
      <c r="G63" s="212"/>
      <c r="H63" s="215"/>
      <c r="I63" s="197"/>
      <c r="J63" s="218"/>
      <c r="K63" s="197">
        <f>IF(NOT(ISERROR(MATCH(J63,_xlfn.ANCHORARRAY(E74),0))),I76&amp;"Por favor no seleccionar los criterios de impacto",J63)</f>
        <v>0</v>
      </c>
      <c r="L63" s="215"/>
      <c r="M63" s="197"/>
      <c r="N63" s="200"/>
      <c r="O63" s="60">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01">
        <v>10</v>
      </c>
      <c r="B64" s="204"/>
      <c r="C64" s="204"/>
      <c r="D64" s="204"/>
      <c r="E64" s="207"/>
      <c r="F64" s="204"/>
      <c r="G64" s="210"/>
      <c r="H64" s="213" t="str">
        <f>IF(G64&lt;=0,"",IF(G64&lt;=2,"Muy Baja",IF(G64&lt;=24,"Baja",IF(G64&lt;=500,"Media",IF(G64&lt;=5000,"Alta","Muy Alta")))))</f>
        <v/>
      </c>
      <c r="I64" s="195" t="str">
        <f>IF(H64="","",IF(H64="Muy Baja",0.2,IF(H64="Baja",0.4,IF(H64="Media",0.6,IF(H64="Alta",0.8,IF(H64="Muy Alta",1,))))))</f>
        <v/>
      </c>
      <c r="J64" s="216"/>
      <c r="K64" s="195">
        <f>IF(NOT(ISERROR(MATCH(J64,'Tabla Impacto'!$B$221:$B$223,0))),'Tabla Impacto'!$F$223&amp;"Por favor no seleccionar los criterios de impacto(Afectación Económica o presupuestal y Pérdida Reputacional)",J64)</f>
        <v>0</v>
      </c>
      <c r="L64" s="213" t="str">
        <f>IF(OR(K64='Tabla Impacto'!$C$11,K64='Tabla Impacto'!$D$11),"Leve",IF(OR(K64='Tabla Impacto'!$C$12,K64='Tabla Impacto'!$D$12),"Menor",IF(OR(K64='Tabla Impacto'!$C$13,K64='Tabla Impacto'!$D$13),"Moderado",IF(OR(K64='Tabla Impacto'!$C$14,K64='Tabla Impacto'!$D$14),"Mayor",IF(OR(K64='Tabla Impacto'!$C$15,K64='Tabla Impacto'!$D$15),"Catastrófico","")))))</f>
        <v/>
      </c>
      <c r="M64" s="195" t="str">
        <f>IF(L64="","",IF(L64="Leve",0.2,IF(L64="Menor",0.4,IF(L64="Moderado",0.6,IF(L64="Mayor",0.8,IF(L64="Catastrófico",1,))))))</f>
        <v/>
      </c>
      <c r="N64" s="198"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2"/>
      <c r="B65" s="205"/>
      <c r="C65" s="205"/>
      <c r="D65" s="205"/>
      <c r="E65" s="208"/>
      <c r="F65" s="205"/>
      <c r="G65" s="211"/>
      <c r="H65" s="214"/>
      <c r="I65" s="196"/>
      <c r="J65" s="217"/>
      <c r="K65" s="196">
        <f>IF(NOT(ISERROR(MATCH(J65,_xlfn.ANCHORARRAY(E76),0))),I78&amp;"Por favor no seleccionar los criterios de impacto",J65)</f>
        <v>0</v>
      </c>
      <c r="L65" s="214"/>
      <c r="M65" s="196"/>
      <c r="N65" s="199"/>
      <c r="O65" s="60">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2"/>
      <c r="B66" s="205"/>
      <c r="C66" s="205"/>
      <c r="D66" s="205"/>
      <c r="E66" s="208"/>
      <c r="F66" s="205"/>
      <c r="G66" s="211"/>
      <c r="H66" s="214"/>
      <c r="I66" s="196"/>
      <c r="J66" s="217"/>
      <c r="K66" s="196">
        <f>IF(NOT(ISERROR(MATCH(J66,_xlfn.ANCHORARRAY(E77),0))),I79&amp;"Por favor no seleccionar los criterios de impacto",J66)</f>
        <v>0</v>
      </c>
      <c r="L66" s="214"/>
      <c r="M66" s="196"/>
      <c r="N66" s="199"/>
      <c r="O66" s="60">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2"/>
      <c r="B67" s="205"/>
      <c r="C67" s="205"/>
      <c r="D67" s="205"/>
      <c r="E67" s="208"/>
      <c r="F67" s="205"/>
      <c r="G67" s="211"/>
      <c r="H67" s="214"/>
      <c r="I67" s="196"/>
      <c r="J67" s="217"/>
      <c r="K67" s="196">
        <f>IF(NOT(ISERROR(MATCH(J67,_xlfn.ANCHORARRAY(E78),0))),I80&amp;"Por favor no seleccionar los criterios de impacto",J67)</f>
        <v>0</v>
      </c>
      <c r="L67" s="214"/>
      <c r="M67" s="196"/>
      <c r="N67" s="199"/>
      <c r="O67" s="60">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2"/>
      <c r="B68" s="205"/>
      <c r="C68" s="205"/>
      <c r="D68" s="205"/>
      <c r="E68" s="208"/>
      <c r="F68" s="205"/>
      <c r="G68" s="211"/>
      <c r="H68" s="214"/>
      <c r="I68" s="196"/>
      <c r="J68" s="217"/>
      <c r="K68" s="196">
        <f>IF(NOT(ISERROR(MATCH(J68,_xlfn.ANCHORARRAY(E79),0))),I81&amp;"Por favor no seleccionar los criterios de impacto",J68)</f>
        <v>0</v>
      </c>
      <c r="L68" s="214"/>
      <c r="M68" s="196"/>
      <c r="N68" s="199"/>
      <c r="O68" s="60">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3"/>
      <c r="B69" s="206"/>
      <c r="C69" s="206"/>
      <c r="D69" s="206"/>
      <c r="E69" s="209"/>
      <c r="F69" s="206"/>
      <c r="G69" s="212"/>
      <c r="H69" s="215"/>
      <c r="I69" s="197"/>
      <c r="J69" s="218"/>
      <c r="K69" s="197">
        <f>IF(NOT(ISERROR(MATCH(J69,_xlfn.ANCHORARRAY(E80),0))),I82&amp;"Por favor no seleccionar los criterios de impacto",J69)</f>
        <v>0</v>
      </c>
      <c r="L69" s="215"/>
      <c r="M69" s="197"/>
      <c r="N69" s="200"/>
      <c r="O69" s="60">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2" t="s">
        <v>131</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234" priority="319" operator="equal">
      <formula>"Muy Alta"</formula>
    </cfRule>
    <cfRule type="cellIs" dxfId="233" priority="320" operator="equal">
      <formula>"Alta"</formula>
    </cfRule>
    <cfRule type="cellIs" dxfId="232" priority="321" operator="equal">
      <formula>"Media"</formula>
    </cfRule>
    <cfRule type="cellIs" dxfId="231" priority="322" operator="equal">
      <formula>"Baja"</formula>
    </cfRule>
    <cfRule type="cellIs" dxfId="230" priority="323" operator="equal">
      <formula>"Muy Baja"</formula>
    </cfRule>
  </conditionalFormatting>
  <conditionalFormatting sqref="L10 L16 L22 L28 L34 L40 L46 L52 L58 L64">
    <cfRule type="cellIs" dxfId="229" priority="314" operator="equal">
      <formula>"Catastrófico"</formula>
    </cfRule>
    <cfRule type="cellIs" dxfId="228" priority="315" operator="equal">
      <formula>"Mayor"</formula>
    </cfRule>
    <cfRule type="cellIs" dxfId="227" priority="316" operator="equal">
      <formula>"Moderado"</formula>
    </cfRule>
    <cfRule type="cellIs" dxfId="226" priority="317" operator="equal">
      <formula>"Menor"</formula>
    </cfRule>
    <cfRule type="cellIs" dxfId="225" priority="318" operator="equal">
      <formula>"Leve"</formula>
    </cfRule>
  </conditionalFormatting>
  <conditionalFormatting sqref="N10">
    <cfRule type="cellIs" dxfId="224" priority="310" operator="equal">
      <formula>"Extremo"</formula>
    </cfRule>
    <cfRule type="cellIs" dxfId="223" priority="311" operator="equal">
      <formula>"Alto"</formula>
    </cfRule>
    <cfRule type="cellIs" dxfId="222" priority="312" operator="equal">
      <formula>"Moderado"</formula>
    </cfRule>
    <cfRule type="cellIs" dxfId="221" priority="313" operator="equal">
      <formula>"Bajo"</formula>
    </cfRule>
  </conditionalFormatting>
  <conditionalFormatting sqref="Y10:Y15">
    <cfRule type="cellIs" dxfId="220" priority="305" operator="equal">
      <formula>"Muy Alta"</formula>
    </cfRule>
    <cfRule type="cellIs" dxfId="219" priority="306" operator="equal">
      <formula>"Alta"</formula>
    </cfRule>
    <cfRule type="cellIs" dxfId="218" priority="307" operator="equal">
      <formula>"Media"</formula>
    </cfRule>
    <cfRule type="cellIs" dxfId="217" priority="308" operator="equal">
      <formula>"Baja"</formula>
    </cfRule>
    <cfRule type="cellIs" dxfId="216" priority="309" operator="equal">
      <formula>"Muy Baja"</formula>
    </cfRule>
  </conditionalFormatting>
  <conditionalFormatting sqref="AA10:AA15">
    <cfRule type="cellIs" dxfId="215" priority="300" operator="equal">
      <formula>"Catastrófico"</formula>
    </cfRule>
    <cfRule type="cellIs" dxfId="214" priority="301" operator="equal">
      <formula>"Mayor"</formula>
    </cfRule>
    <cfRule type="cellIs" dxfId="213" priority="302" operator="equal">
      <formula>"Moderado"</formula>
    </cfRule>
    <cfRule type="cellIs" dxfId="212" priority="303" operator="equal">
      <formula>"Menor"</formula>
    </cfRule>
    <cfRule type="cellIs" dxfId="211" priority="304" operator="equal">
      <formula>"Leve"</formula>
    </cfRule>
  </conditionalFormatting>
  <conditionalFormatting sqref="AC10:AC15">
    <cfRule type="cellIs" dxfId="210" priority="296" operator="equal">
      <formula>"Extremo"</formula>
    </cfRule>
    <cfRule type="cellIs" dxfId="209" priority="297" operator="equal">
      <formula>"Alto"</formula>
    </cfRule>
    <cfRule type="cellIs" dxfId="208" priority="298" operator="equal">
      <formula>"Moderado"</formula>
    </cfRule>
    <cfRule type="cellIs" dxfId="207" priority="299" operator="equal">
      <formula>"Bajo"</formula>
    </cfRule>
  </conditionalFormatting>
  <conditionalFormatting sqref="H58">
    <cfRule type="cellIs" dxfId="206" priority="53" operator="equal">
      <formula>"Muy Alta"</formula>
    </cfRule>
    <cfRule type="cellIs" dxfId="205" priority="54" operator="equal">
      <formula>"Alta"</formula>
    </cfRule>
    <cfRule type="cellIs" dxfId="204" priority="55" operator="equal">
      <formula>"Media"</formula>
    </cfRule>
    <cfRule type="cellIs" dxfId="203" priority="56" operator="equal">
      <formula>"Baja"</formula>
    </cfRule>
    <cfRule type="cellIs" dxfId="202" priority="57" operator="equal">
      <formula>"Muy Baja"</formula>
    </cfRule>
  </conditionalFormatting>
  <conditionalFormatting sqref="N16">
    <cfRule type="cellIs" dxfId="201" priority="240" operator="equal">
      <formula>"Extremo"</formula>
    </cfRule>
    <cfRule type="cellIs" dxfId="200" priority="241" operator="equal">
      <formula>"Alto"</formula>
    </cfRule>
    <cfRule type="cellIs" dxfId="199" priority="242" operator="equal">
      <formula>"Moderado"</formula>
    </cfRule>
    <cfRule type="cellIs" dxfId="198" priority="243" operator="equal">
      <formula>"Bajo"</formula>
    </cfRule>
  </conditionalFormatting>
  <conditionalFormatting sqref="Y16:Y21">
    <cfRule type="cellIs" dxfId="197" priority="235" operator="equal">
      <formula>"Muy Alta"</formula>
    </cfRule>
    <cfRule type="cellIs" dxfId="196" priority="236" operator="equal">
      <formula>"Alta"</formula>
    </cfRule>
    <cfRule type="cellIs" dxfId="195" priority="237" operator="equal">
      <formula>"Media"</formula>
    </cfRule>
    <cfRule type="cellIs" dxfId="194" priority="238" operator="equal">
      <formula>"Baja"</formula>
    </cfRule>
    <cfRule type="cellIs" dxfId="193" priority="239" operator="equal">
      <formula>"Muy Baja"</formula>
    </cfRule>
  </conditionalFormatting>
  <conditionalFormatting sqref="AA16:AA21">
    <cfRule type="cellIs" dxfId="192" priority="230" operator="equal">
      <formula>"Catastrófico"</formula>
    </cfRule>
    <cfRule type="cellIs" dxfId="191" priority="231" operator="equal">
      <formula>"Mayor"</formula>
    </cfRule>
    <cfRule type="cellIs" dxfId="190" priority="232" operator="equal">
      <formula>"Moderado"</formula>
    </cfRule>
    <cfRule type="cellIs" dxfId="189" priority="233" operator="equal">
      <formula>"Menor"</formula>
    </cfRule>
    <cfRule type="cellIs" dxfId="188" priority="234" operator="equal">
      <formula>"Leve"</formula>
    </cfRule>
  </conditionalFormatting>
  <conditionalFormatting sqref="AC16:AC21">
    <cfRule type="cellIs" dxfId="187" priority="226" operator="equal">
      <formula>"Extremo"</formula>
    </cfRule>
    <cfRule type="cellIs" dxfId="186" priority="227" operator="equal">
      <formula>"Alto"</formula>
    </cfRule>
    <cfRule type="cellIs" dxfId="185" priority="228" operator="equal">
      <formula>"Moderado"</formula>
    </cfRule>
    <cfRule type="cellIs" dxfId="184" priority="229" operator="equal">
      <formula>"Bajo"</formula>
    </cfRule>
  </conditionalFormatting>
  <conditionalFormatting sqref="H22">
    <cfRule type="cellIs" dxfId="183" priority="221" operator="equal">
      <formula>"Muy Alta"</formula>
    </cfRule>
    <cfRule type="cellIs" dxfId="182" priority="222" operator="equal">
      <formula>"Alta"</formula>
    </cfRule>
    <cfRule type="cellIs" dxfId="181" priority="223" operator="equal">
      <formula>"Media"</formula>
    </cfRule>
    <cfRule type="cellIs" dxfId="180" priority="224" operator="equal">
      <formula>"Baja"</formula>
    </cfRule>
    <cfRule type="cellIs" dxfId="179" priority="225" operator="equal">
      <formula>"Muy Baja"</formula>
    </cfRule>
  </conditionalFormatting>
  <conditionalFormatting sqref="N22">
    <cfRule type="cellIs" dxfId="178" priority="212" operator="equal">
      <formula>"Extremo"</formula>
    </cfRule>
    <cfRule type="cellIs" dxfId="177" priority="213" operator="equal">
      <formula>"Alto"</formula>
    </cfRule>
    <cfRule type="cellIs" dxfId="176" priority="214" operator="equal">
      <formula>"Moderado"</formula>
    </cfRule>
    <cfRule type="cellIs" dxfId="175" priority="215" operator="equal">
      <formula>"Bajo"</formula>
    </cfRule>
  </conditionalFormatting>
  <conditionalFormatting sqref="Y22:Y27">
    <cfRule type="cellIs" dxfId="174" priority="207" operator="equal">
      <formula>"Muy Alta"</formula>
    </cfRule>
    <cfRule type="cellIs" dxfId="173" priority="208" operator="equal">
      <formula>"Alta"</formula>
    </cfRule>
    <cfRule type="cellIs" dxfId="172" priority="209" operator="equal">
      <formula>"Media"</formula>
    </cfRule>
    <cfRule type="cellIs" dxfId="171" priority="210" operator="equal">
      <formula>"Baja"</formula>
    </cfRule>
    <cfRule type="cellIs" dxfId="170" priority="211" operator="equal">
      <formula>"Muy Baja"</formula>
    </cfRule>
  </conditionalFormatting>
  <conditionalFormatting sqref="AA22:AA27">
    <cfRule type="cellIs" dxfId="169" priority="202" operator="equal">
      <formula>"Catastrófico"</formula>
    </cfRule>
    <cfRule type="cellIs" dxfId="168" priority="203" operator="equal">
      <formula>"Mayor"</formula>
    </cfRule>
    <cfRule type="cellIs" dxfId="167" priority="204" operator="equal">
      <formula>"Moderado"</formula>
    </cfRule>
    <cfRule type="cellIs" dxfId="166" priority="205" operator="equal">
      <formula>"Menor"</formula>
    </cfRule>
    <cfRule type="cellIs" dxfId="165" priority="206" operator="equal">
      <formula>"Leve"</formula>
    </cfRule>
  </conditionalFormatting>
  <conditionalFormatting sqref="AC22:AC27">
    <cfRule type="cellIs" dxfId="164" priority="198" operator="equal">
      <formula>"Extremo"</formula>
    </cfRule>
    <cfRule type="cellIs" dxfId="163" priority="199" operator="equal">
      <formula>"Alto"</formula>
    </cfRule>
    <cfRule type="cellIs" dxfId="162" priority="200" operator="equal">
      <formula>"Moderado"</formula>
    </cfRule>
    <cfRule type="cellIs" dxfId="161" priority="201" operator="equal">
      <formula>"Bajo"</formula>
    </cfRule>
  </conditionalFormatting>
  <conditionalFormatting sqref="H28">
    <cfRule type="cellIs" dxfId="160" priority="193" operator="equal">
      <formula>"Muy Alta"</formula>
    </cfRule>
    <cfRule type="cellIs" dxfId="159" priority="194" operator="equal">
      <formula>"Alta"</formula>
    </cfRule>
    <cfRule type="cellIs" dxfId="158" priority="195" operator="equal">
      <formula>"Media"</formula>
    </cfRule>
    <cfRule type="cellIs" dxfId="157" priority="196" operator="equal">
      <formula>"Baja"</formula>
    </cfRule>
    <cfRule type="cellIs" dxfId="156" priority="197" operator="equal">
      <formula>"Muy Baja"</formula>
    </cfRule>
  </conditionalFormatting>
  <conditionalFormatting sqref="N28">
    <cfRule type="cellIs" dxfId="155" priority="184" operator="equal">
      <formula>"Extremo"</formula>
    </cfRule>
    <cfRule type="cellIs" dxfId="154" priority="185" operator="equal">
      <formula>"Alto"</formula>
    </cfRule>
    <cfRule type="cellIs" dxfId="153" priority="186" operator="equal">
      <formula>"Moderado"</formula>
    </cfRule>
    <cfRule type="cellIs" dxfId="152" priority="187" operator="equal">
      <formula>"Bajo"</formula>
    </cfRule>
  </conditionalFormatting>
  <conditionalFormatting sqref="Y28:Y33">
    <cfRule type="cellIs" dxfId="151" priority="179" operator="equal">
      <formula>"Muy Alta"</formula>
    </cfRule>
    <cfRule type="cellIs" dxfId="150" priority="180" operator="equal">
      <formula>"Alta"</formula>
    </cfRule>
    <cfRule type="cellIs" dxfId="149" priority="181" operator="equal">
      <formula>"Media"</formula>
    </cfRule>
    <cfRule type="cellIs" dxfId="148" priority="182" operator="equal">
      <formula>"Baja"</formula>
    </cfRule>
    <cfRule type="cellIs" dxfId="147" priority="183" operator="equal">
      <formula>"Muy Baja"</formula>
    </cfRule>
  </conditionalFormatting>
  <conditionalFormatting sqref="AA28:AA33">
    <cfRule type="cellIs" dxfId="146" priority="174" operator="equal">
      <formula>"Catastrófico"</formula>
    </cfRule>
    <cfRule type="cellIs" dxfId="145" priority="175" operator="equal">
      <formula>"Mayor"</formula>
    </cfRule>
    <cfRule type="cellIs" dxfId="144" priority="176" operator="equal">
      <formula>"Moderado"</formula>
    </cfRule>
    <cfRule type="cellIs" dxfId="143" priority="177" operator="equal">
      <formula>"Menor"</formula>
    </cfRule>
    <cfRule type="cellIs" dxfId="142" priority="178" operator="equal">
      <formula>"Leve"</formula>
    </cfRule>
  </conditionalFormatting>
  <conditionalFormatting sqref="AC28:AC33">
    <cfRule type="cellIs" dxfId="141" priority="170" operator="equal">
      <formula>"Extremo"</formula>
    </cfRule>
    <cfRule type="cellIs" dxfId="140" priority="171" operator="equal">
      <formula>"Alto"</formula>
    </cfRule>
    <cfRule type="cellIs" dxfId="139" priority="172" operator="equal">
      <formula>"Moderado"</formula>
    </cfRule>
    <cfRule type="cellIs" dxfId="138" priority="173" operator="equal">
      <formula>"Bajo"</formula>
    </cfRule>
  </conditionalFormatting>
  <conditionalFormatting sqref="H34">
    <cfRule type="cellIs" dxfId="137" priority="165" operator="equal">
      <formula>"Muy Alta"</formula>
    </cfRule>
    <cfRule type="cellIs" dxfId="136" priority="166" operator="equal">
      <formula>"Alta"</formula>
    </cfRule>
    <cfRule type="cellIs" dxfId="135" priority="167" operator="equal">
      <formula>"Media"</formula>
    </cfRule>
    <cfRule type="cellIs" dxfId="134" priority="168" operator="equal">
      <formula>"Baja"</formula>
    </cfRule>
    <cfRule type="cellIs" dxfId="133" priority="169" operator="equal">
      <formula>"Muy Baja"</formula>
    </cfRule>
  </conditionalFormatting>
  <conditionalFormatting sqref="N34">
    <cfRule type="cellIs" dxfId="132" priority="156" operator="equal">
      <formula>"Extremo"</formula>
    </cfRule>
    <cfRule type="cellIs" dxfId="131" priority="157" operator="equal">
      <formula>"Alto"</formula>
    </cfRule>
    <cfRule type="cellIs" dxfId="130" priority="158" operator="equal">
      <formula>"Moderado"</formula>
    </cfRule>
    <cfRule type="cellIs" dxfId="129" priority="159" operator="equal">
      <formula>"Bajo"</formula>
    </cfRule>
  </conditionalFormatting>
  <conditionalFormatting sqref="Y34:Y39">
    <cfRule type="cellIs" dxfId="128" priority="151" operator="equal">
      <formula>"Muy Alta"</formula>
    </cfRule>
    <cfRule type="cellIs" dxfId="127" priority="152" operator="equal">
      <formula>"Alta"</formula>
    </cfRule>
    <cfRule type="cellIs" dxfId="126" priority="153" operator="equal">
      <formula>"Media"</formula>
    </cfRule>
    <cfRule type="cellIs" dxfId="125" priority="154" operator="equal">
      <formula>"Baja"</formula>
    </cfRule>
    <cfRule type="cellIs" dxfId="124" priority="155" operator="equal">
      <formula>"Muy Baja"</formula>
    </cfRule>
  </conditionalFormatting>
  <conditionalFormatting sqref="AA34:AA39">
    <cfRule type="cellIs" dxfId="123" priority="146" operator="equal">
      <formula>"Catastrófico"</formula>
    </cfRule>
    <cfRule type="cellIs" dxfId="122" priority="147" operator="equal">
      <formula>"Mayor"</formula>
    </cfRule>
    <cfRule type="cellIs" dxfId="121" priority="148" operator="equal">
      <formula>"Moderado"</formula>
    </cfRule>
    <cfRule type="cellIs" dxfId="120" priority="149" operator="equal">
      <formula>"Menor"</formula>
    </cfRule>
    <cfRule type="cellIs" dxfId="119" priority="150" operator="equal">
      <formula>"Leve"</formula>
    </cfRule>
  </conditionalFormatting>
  <conditionalFormatting sqref="AC34:AC39">
    <cfRule type="cellIs" dxfId="118" priority="142" operator="equal">
      <formula>"Extremo"</formula>
    </cfRule>
    <cfRule type="cellIs" dxfId="117" priority="143" operator="equal">
      <formula>"Alto"</formula>
    </cfRule>
    <cfRule type="cellIs" dxfId="116" priority="144" operator="equal">
      <formula>"Moderado"</formula>
    </cfRule>
    <cfRule type="cellIs" dxfId="115" priority="145" operator="equal">
      <formula>"Bajo"</formula>
    </cfRule>
  </conditionalFormatting>
  <conditionalFormatting sqref="H40">
    <cfRule type="cellIs" dxfId="114" priority="137" operator="equal">
      <formula>"Muy Alta"</formula>
    </cfRule>
    <cfRule type="cellIs" dxfId="113" priority="138" operator="equal">
      <formula>"Alta"</formula>
    </cfRule>
    <cfRule type="cellIs" dxfId="112" priority="139" operator="equal">
      <formula>"Media"</formula>
    </cfRule>
    <cfRule type="cellIs" dxfId="111" priority="140" operator="equal">
      <formula>"Baja"</formula>
    </cfRule>
    <cfRule type="cellIs" dxfId="110" priority="141" operator="equal">
      <formula>"Muy Baja"</formula>
    </cfRule>
  </conditionalFormatting>
  <conditionalFormatting sqref="N40">
    <cfRule type="cellIs" dxfId="109" priority="128" operator="equal">
      <formula>"Extremo"</formula>
    </cfRule>
    <cfRule type="cellIs" dxfId="108" priority="129" operator="equal">
      <formula>"Alto"</formula>
    </cfRule>
    <cfRule type="cellIs" dxfId="107" priority="130" operator="equal">
      <formula>"Moderado"</formula>
    </cfRule>
    <cfRule type="cellIs" dxfId="106" priority="131" operator="equal">
      <formula>"Bajo"</formula>
    </cfRule>
  </conditionalFormatting>
  <conditionalFormatting sqref="Y40:Y45">
    <cfRule type="cellIs" dxfId="105" priority="123" operator="equal">
      <formula>"Muy Alta"</formula>
    </cfRule>
    <cfRule type="cellIs" dxfId="104" priority="124" operator="equal">
      <formula>"Alta"</formula>
    </cfRule>
    <cfRule type="cellIs" dxfId="103" priority="125" operator="equal">
      <formula>"Media"</formula>
    </cfRule>
    <cfRule type="cellIs" dxfId="102" priority="126" operator="equal">
      <formula>"Baja"</formula>
    </cfRule>
    <cfRule type="cellIs" dxfId="101" priority="127" operator="equal">
      <formula>"Muy Baja"</formula>
    </cfRule>
  </conditionalFormatting>
  <conditionalFormatting sqref="AA40:AA45">
    <cfRule type="cellIs" dxfId="100" priority="118" operator="equal">
      <formula>"Catastrófico"</formula>
    </cfRule>
    <cfRule type="cellIs" dxfId="99" priority="119" operator="equal">
      <formula>"Mayor"</formula>
    </cfRule>
    <cfRule type="cellIs" dxfId="98" priority="120" operator="equal">
      <formula>"Moderado"</formula>
    </cfRule>
    <cfRule type="cellIs" dxfId="97" priority="121" operator="equal">
      <formula>"Menor"</formula>
    </cfRule>
    <cfRule type="cellIs" dxfId="96" priority="122" operator="equal">
      <formula>"Leve"</formula>
    </cfRule>
  </conditionalFormatting>
  <conditionalFormatting sqref="AC40:AC45">
    <cfRule type="cellIs" dxfId="95" priority="114" operator="equal">
      <formula>"Extremo"</formula>
    </cfRule>
    <cfRule type="cellIs" dxfId="94" priority="115" operator="equal">
      <formula>"Alto"</formula>
    </cfRule>
    <cfRule type="cellIs" dxfId="93" priority="116" operator="equal">
      <formula>"Moderado"</formula>
    </cfRule>
    <cfRule type="cellIs" dxfId="92" priority="117" operator="equal">
      <formula>"Bajo"</formula>
    </cfRule>
  </conditionalFormatting>
  <conditionalFormatting sqref="H46">
    <cfRule type="cellIs" dxfId="91" priority="109" operator="equal">
      <formula>"Muy Alta"</formula>
    </cfRule>
    <cfRule type="cellIs" dxfId="90" priority="110" operator="equal">
      <formula>"Alta"</formula>
    </cfRule>
    <cfRule type="cellIs" dxfId="89" priority="111" operator="equal">
      <formula>"Media"</formula>
    </cfRule>
    <cfRule type="cellIs" dxfId="88" priority="112" operator="equal">
      <formula>"Baja"</formula>
    </cfRule>
    <cfRule type="cellIs" dxfId="87" priority="113" operator="equal">
      <formula>"Muy Baja"</formula>
    </cfRule>
  </conditionalFormatting>
  <conditionalFormatting sqref="N46">
    <cfRule type="cellIs" dxfId="86" priority="100" operator="equal">
      <formula>"Extremo"</formula>
    </cfRule>
    <cfRule type="cellIs" dxfId="85" priority="101" operator="equal">
      <formula>"Alto"</formula>
    </cfRule>
    <cfRule type="cellIs" dxfId="84" priority="102" operator="equal">
      <formula>"Moderado"</formula>
    </cfRule>
    <cfRule type="cellIs" dxfId="83" priority="103" operator="equal">
      <formula>"Bajo"</formula>
    </cfRule>
  </conditionalFormatting>
  <conditionalFormatting sqref="Y46:Y51">
    <cfRule type="cellIs" dxfId="82" priority="95" operator="equal">
      <formula>"Muy Alta"</formula>
    </cfRule>
    <cfRule type="cellIs" dxfId="81" priority="96" operator="equal">
      <formula>"Alta"</formula>
    </cfRule>
    <cfRule type="cellIs" dxfId="80" priority="97" operator="equal">
      <formula>"Media"</formula>
    </cfRule>
    <cfRule type="cellIs" dxfId="79" priority="98" operator="equal">
      <formula>"Baja"</formula>
    </cfRule>
    <cfRule type="cellIs" dxfId="78" priority="99" operator="equal">
      <formula>"Muy Baja"</formula>
    </cfRule>
  </conditionalFormatting>
  <conditionalFormatting sqref="AA46:AA51">
    <cfRule type="cellIs" dxfId="77" priority="90" operator="equal">
      <formula>"Catastrófico"</formula>
    </cfRule>
    <cfRule type="cellIs" dxfId="76" priority="91" operator="equal">
      <formula>"Mayor"</formula>
    </cfRule>
    <cfRule type="cellIs" dxfId="75" priority="92" operator="equal">
      <formula>"Moderado"</formula>
    </cfRule>
    <cfRule type="cellIs" dxfId="74" priority="93" operator="equal">
      <formula>"Menor"</formula>
    </cfRule>
    <cfRule type="cellIs" dxfId="73" priority="94" operator="equal">
      <formula>"Leve"</formula>
    </cfRule>
  </conditionalFormatting>
  <conditionalFormatting sqref="AC46:AC51">
    <cfRule type="cellIs" dxfId="72" priority="86" operator="equal">
      <formula>"Extremo"</formula>
    </cfRule>
    <cfRule type="cellIs" dxfId="71" priority="87" operator="equal">
      <formula>"Alto"</formula>
    </cfRule>
    <cfRule type="cellIs" dxfId="70" priority="88" operator="equal">
      <formula>"Moderado"</formula>
    </cfRule>
    <cfRule type="cellIs" dxfId="69" priority="89" operator="equal">
      <formula>"Bajo"</formula>
    </cfRule>
  </conditionalFormatting>
  <conditionalFormatting sqref="H52">
    <cfRule type="cellIs" dxfId="68" priority="81" operator="equal">
      <formula>"Muy Alta"</formula>
    </cfRule>
    <cfRule type="cellIs" dxfId="67" priority="82" operator="equal">
      <formula>"Alta"</formula>
    </cfRule>
    <cfRule type="cellIs" dxfId="66" priority="83" operator="equal">
      <formula>"Media"</formula>
    </cfRule>
    <cfRule type="cellIs" dxfId="65" priority="84" operator="equal">
      <formula>"Baja"</formula>
    </cfRule>
    <cfRule type="cellIs" dxfId="64" priority="85" operator="equal">
      <formula>"Muy Baja"</formula>
    </cfRule>
  </conditionalFormatting>
  <conditionalFormatting sqref="N52">
    <cfRule type="cellIs" dxfId="63" priority="72" operator="equal">
      <formula>"Extremo"</formula>
    </cfRule>
    <cfRule type="cellIs" dxfId="62" priority="73" operator="equal">
      <formula>"Alto"</formula>
    </cfRule>
    <cfRule type="cellIs" dxfId="61" priority="74" operator="equal">
      <formula>"Moderado"</formula>
    </cfRule>
    <cfRule type="cellIs" dxfId="60" priority="75" operator="equal">
      <formula>"Bajo"</formula>
    </cfRule>
  </conditionalFormatting>
  <conditionalFormatting sqref="Y52:Y57">
    <cfRule type="cellIs" dxfId="59" priority="67" operator="equal">
      <formula>"Muy Alta"</formula>
    </cfRule>
    <cfRule type="cellIs" dxfId="58" priority="68" operator="equal">
      <formula>"Alta"</formula>
    </cfRule>
    <cfRule type="cellIs" dxfId="57" priority="69" operator="equal">
      <formula>"Media"</formula>
    </cfRule>
    <cfRule type="cellIs" dxfId="56" priority="70" operator="equal">
      <formula>"Baja"</formula>
    </cfRule>
    <cfRule type="cellIs" dxfId="55" priority="71" operator="equal">
      <formula>"Muy Baja"</formula>
    </cfRule>
  </conditionalFormatting>
  <conditionalFormatting sqref="AA52:AA57">
    <cfRule type="cellIs" dxfId="54" priority="62" operator="equal">
      <formula>"Catastrófico"</formula>
    </cfRule>
    <cfRule type="cellIs" dxfId="53" priority="63" operator="equal">
      <formula>"Mayor"</formula>
    </cfRule>
    <cfRule type="cellIs" dxfId="52" priority="64" operator="equal">
      <formula>"Moderado"</formula>
    </cfRule>
    <cfRule type="cellIs" dxfId="51" priority="65" operator="equal">
      <formula>"Menor"</formula>
    </cfRule>
    <cfRule type="cellIs" dxfId="50" priority="66" operator="equal">
      <formula>"Leve"</formula>
    </cfRule>
  </conditionalFormatting>
  <conditionalFormatting sqref="AC52:AC57">
    <cfRule type="cellIs" dxfId="49" priority="58" operator="equal">
      <formula>"Extremo"</formula>
    </cfRule>
    <cfRule type="cellIs" dxfId="48" priority="59" operator="equal">
      <formula>"Alto"</formula>
    </cfRule>
    <cfRule type="cellIs" dxfId="47" priority="60" operator="equal">
      <formula>"Moderado"</formula>
    </cfRule>
    <cfRule type="cellIs" dxfId="46" priority="61" operator="equal">
      <formula>"Bajo"</formula>
    </cfRule>
  </conditionalFormatting>
  <conditionalFormatting sqref="N58">
    <cfRule type="cellIs" dxfId="45" priority="44" operator="equal">
      <formula>"Extremo"</formula>
    </cfRule>
    <cfRule type="cellIs" dxfId="44" priority="45" operator="equal">
      <formula>"Alto"</formula>
    </cfRule>
    <cfRule type="cellIs" dxfId="43" priority="46" operator="equal">
      <formula>"Moderado"</formula>
    </cfRule>
    <cfRule type="cellIs" dxfId="42" priority="47" operator="equal">
      <formula>"Bajo"</formula>
    </cfRule>
  </conditionalFormatting>
  <conditionalFormatting sqref="Y58:Y63">
    <cfRule type="cellIs" dxfId="41" priority="39" operator="equal">
      <formula>"Muy Alta"</formula>
    </cfRule>
    <cfRule type="cellIs" dxfId="40" priority="40" operator="equal">
      <formula>"Alta"</formula>
    </cfRule>
    <cfRule type="cellIs" dxfId="39" priority="41" operator="equal">
      <formula>"Media"</formula>
    </cfRule>
    <cfRule type="cellIs" dxfId="38" priority="42" operator="equal">
      <formula>"Baja"</formula>
    </cfRule>
    <cfRule type="cellIs" dxfId="37" priority="43" operator="equal">
      <formula>"Muy Baja"</formula>
    </cfRule>
  </conditionalFormatting>
  <conditionalFormatting sqref="AA58:AA63">
    <cfRule type="cellIs" dxfId="36" priority="34" operator="equal">
      <formula>"Catastrófico"</formula>
    </cfRule>
    <cfRule type="cellIs" dxfId="35" priority="35" operator="equal">
      <formula>"Mayor"</formula>
    </cfRule>
    <cfRule type="cellIs" dxfId="34" priority="36" operator="equal">
      <formula>"Moderado"</formula>
    </cfRule>
    <cfRule type="cellIs" dxfId="33" priority="37" operator="equal">
      <formula>"Menor"</formula>
    </cfRule>
    <cfRule type="cellIs" dxfId="32" priority="38" operator="equal">
      <formula>"Leve"</formula>
    </cfRule>
  </conditionalFormatting>
  <conditionalFormatting sqref="AC58:AC63">
    <cfRule type="cellIs" dxfId="31" priority="30" operator="equal">
      <formula>"Extremo"</formula>
    </cfRule>
    <cfRule type="cellIs" dxfId="30" priority="31" operator="equal">
      <formula>"Alto"</formula>
    </cfRule>
    <cfRule type="cellIs" dxfId="29" priority="32" operator="equal">
      <formula>"Moderado"</formula>
    </cfRule>
    <cfRule type="cellIs" dxfId="28" priority="33" operator="equal">
      <formula>"Bajo"</formula>
    </cfRule>
  </conditionalFormatting>
  <conditionalFormatting sqref="H6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fRule type="cellIs" dxfId="23" priority="29"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row>
    <row r="2" spans="1:99" ht="18" customHeight="1" x14ac:dyDescent="0.25">
      <c r="A2" s="99"/>
      <c r="B2" s="325" t="s">
        <v>161</v>
      </c>
      <c r="C2" s="325"/>
      <c r="D2" s="325"/>
      <c r="E2" s="325"/>
      <c r="F2" s="325"/>
      <c r="G2" s="325"/>
      <c r="H2" s="325"/>
      <c r="I2" s="325"/>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row>
    <row r="3" spans="1:99" ht="18.75" customHeight="1" x14ac:dyDescent="0.25">
      <c r="A3" s="99"/>
      <c r="B3" s="325"/>
      <c r="C3" s="325"/>
      <c r="D3" s="325"/>
      <c r="E3" s="325"/>
      <c r="F3" s="325"/>
      <c r="G3" s="325"/>
      <c r="H3" s="325"/>
      <c r="I3" s="325"/>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row>
    <row r="4" spans="1:99" ht="15" customHeight="1" x14ac:dyDescent="0.25">
      <c r="A4" s="99"/>
      <c r="B4" s="325"/>
      <c r="C4" s="325"/>
      <c r="D4" s="325"/>
      <c r="E4" s="325"/>
      <c r="F4" s="325"/>
      <c r="G4" s="325"/>
      <c r="H4" s="325"/>
      <c r="I4" s="325"/>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row>
    <row r="5" spans="1:99"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row>
    <row r="6" spans="1:99" ht="15" customHeight="1" x14ac:dyDescent="0.25">
      <c r="A6" s="99"/>
      <c r="B6" s="238" t="s">
        <v>4</v>
      </c>
      <c r="C6" s="238"/>
      <c r="D6" s="239"/>
      <c r="E6" s="276" t="s">
        <v>116</v>
      </c>
      <c r="F6" s="277"/>
      <c r="G6" s="277"/>
      <c r="H6" s="277"/>
      <c r="I6" s="278"/>
      <c r="J6" s="288" t="str">
        <f>IF(AND('Mapa final'!$H$10="Muy Alta",'Mapa final'!$L$10="Leve"),CONCATENATE("R",'Mapa final'!$A$10),"")</f>
        <v/>
      </c>
      <c r="K6" s="289"/>
      <c r="L6" s="289" t="str">
        <f>IF(AND('Mapa final'!$H$16="Muy Alta",'Mapa final'!$L$16="Leve"),CONCATENATE("R",'Mapa final'!$A$16),"")</f>
        <v/>
      </c>
      <c r="M6" s="289"/>
      <c r="N6" s="289" t="str">
        <f>IF(AND('Mapa final'!$H$22="Muy Alta",'Mapa final'!$L$22="Leve"),CONCATENATE("R",'Mapa final'!$A$22),"")</f>
        <v/>
      </c>
      <c r="O6" s="291"/>
      <c r="P6" s="288" t="str">
        <f>IF(AND('Mapa final'!$H$10="Muy Alta",'Mapa final'!$L$10="Menor"),CONCATENATE("R",'Mapa final'!$A$10),"")</f>
        <v/>
      </c>
      <c r="Q6" s="289"/>
      <c r="R6" s="289" t="str">
        <f>IF(AND('Mapa final'!$H$16="Muy Alta",'Mapa final'!$L$16="Menor"),CONCATENATE("R",'Mapa final'!$A$16),"")</f>
        <v/>
      </c>
      <c r="S6" s="289"/>
      <c r="T6" s="289" t="str">
        <f>IF(AND('Mapa final'!$H$22="Muy Alta",'Mapa final'!$L$22="Menor"),CONCATENATE("R",'Mapa final'!$A$22),"")</f>
        <v/>
      </c>
      <c r="U6" s="291"/>
      <c r="V6" s="288" t="str">
        <f>IF(AND('Mapa final'!$H$10="Muy Alta",'Mapa final'!$L$10="Moderado"),CONCATENATE("R",'Mapa final'!$A$10),"")</f>
        <v/>
      </c>
      <c r="W6" s="289"/>
      <c r="X6" s="289" t="str">
        <f>IF(AND('Mapa final'!$H$16="Muy Alta",'Mapa final'!$L$16="Moderado"),CONCATENATE("R",'Mapa final'!$A$16),"")</f>
        <v/>
      </c>
      <c r="Y6" s="289"/>
      <c r="Z6" s="289" t="str">
        <f>IF(AND('Mapa final'!$H$22="Muy Alta",'Mapa final'!$L$22="Moderado"),CONCATENATE("R",'Mapa final'!$A$22),"")</f>
        <v/>
      </c>
      <c r="AA6" s="291"/>
      <c r="AB6" s="288" t="str">
        <f>IF(AND('Mapa final'!$H$10="Muy Alta",'Mapa final'!$L$10="Mayor"),CONCATENATE("R",'Mapa final'!$A$10),"")</f>
        <v/>
      </c>
      <c r="AC6" s="289"/>
      <c r="AD6" s="289" t="str">
        <f>IF(AND('Mapa final'!$H$16="Muy Alta",'Mapa final'!$L$16="Mayor"),CONCATENATE("R",'Mapa final'!$A$16),"")</f>
        <v/>
      </c>
      <c r="AE6" s="289"/>
      <c r="AF6" s="289" t="str">
        <f>IF(AND('Mapa final'!$H$22="Muy Alta",'Mapa final'!$L$22="Mayor"),CONCATENATE("R",'Mapa final'!$A$22),"")</f>
        <v/>
      </c>
      <c r="AG6" s="291"/>
      <c r="AH6" s="304" t="str">
        <f>IF(AND('Mapa final'!$H$10="Muy Alta",'Mapa final'!$L$10="Catastrófico"),CONCATENATE("R",'Mapa final'!$A$10),"")</f>
        <v/>
      </c>
      <c r="AI6" s="305"/>
      <c r="AJ6" s="305" t="str">
        <f>IF(AND('Mapa final'!$H$16="Muy Alta",'Mapa final'!$L$16="Catastrófico"),CONCATENATE("R",'Mapa final'!$A$16),"")</f>
        <v/>
      </c>
      <c r="AK6" s="305"/>
      <c r="AL6" s="305" t="str">
        <f>IF(AND('Mapa final'!$H$22="Muy Alta",'Mapa final'!$L$22="Catastrófico"),CONCATENATE("R",'Mapa final'!$A$22),"")</f>
        <v/>
      </c>
      <c r="AM6" s="306"/>
      <c r="AO6" s="240" t="s">
        <v>79</v>
      </c>
      <c r="AP6" s="241"/>
      <c r="AQ6" s="241"/>
      <c r="AR6" s="241"/>
      <c r="AS6" s="241"/>
      <c r="AT6" s="242"/>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row>
    <row r="7" spans="1:99" ht="15" customHeight="1" x14ac:dyDescent="0.25">
      <c r="A7" s="99"/>
      <c r="B7" s="238"/>
      <c r="C7" s="238"/>
      <c r="D7" s="239"/>
      <c r="E7" s="279"/>
      <c r="F7" s="280"/>
      <c r="G7" s="280"/>
      <c r="H7" s="280"/>
      <c r="I7" s="281"/>
      <c r="J7" s="290"/>
      <c r="K7" s="287"/>
      <c r="L7" s="287"/>
      <c r="M7" s="287"/>
      <c r="N7" s="287"/>
      <c r="O7" s="286"/>
      <c r="P7" s="290"/>
      <c r="Q7" s="287"/>
      <c r="R7" s="287"/>
      <c r="S7" s="287"/>
      <c r="T7" s="287"/>
      <c r="U7" s="286"/>
      <c r="V7" s="290"/>
      <c r="W7" s="287"/>
      <c r="X7" s="287"/>
      <c r="Y7" s="287"/>
      <c r="Z7" s="287"/>
      <c r="AA7" s="286"/>
      <c r="AB7" s="290"/>
      <c r="AC7" s="287"/>
      <c r="AD7" s="287"/>
      <c r="AE7" s="287"/>
      <c r="AF7" s="287"/>
      <c r="AG7" s="286"/>
      <c r="AH7" s="298"/>
      <c r="AI7" s="299"/>
      <c r="AJ7" s="299"/>
      <c r="AK7" s="299"/>
      <c r="AL7" s="299"/>
      <c r="AM7" s="300"/>
      <c r="AN7" s="99"/>
      <c r="AO7" s="243"/>
      <c r="AP7" s="244"/>
      <c r="AQ7" s="244"/>
      <c r="AR7" s="244"/>
      <c r="AS7" s="244"/>
      <c r="AT7" s="245"/>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row>
    <row r="8" spans="1:99" ht="15" customHeight="1" x14ac:dyDescent="0.25">
      <c r="A8" s="99"/>
      <c r="B8" s="238"/>
      <c r="C8" s="238"/>
      <c r="D8" s="239"/>
      <c r="E8" s="279"/>
      <c r="F8" s="280"/>
      <c r="G8" s="280"/>
      <c r="H8" s="280"/>
      <c r="I8" s="281"/>
      <c r="J8" s="290" t="str">
        <f>IF(AND('Mapa final'!$H$28="Muy Alta",'Mapa final'!$L$28="Leve"),CONCATENATE("R",'Mapa final'!$A$28),"")</f>
        <v/>
      </c>
      <c r="K8" s="287"/>
      <c r="L8" s="285" t="str">
        <f>IF(AND('Mapa final'!$H$34="Muy Alta",'Mapa final'!$L$34="Leve"),CONCATENATE("R",'Mapa final'!$A$34),"")</f>
        <v/>
      </c>
      <c r="M8" s="285"/>
      <c r="N8" s="285" t="str">
        <f>IF(AND('Mapa final'!$H$40="Muy Alta",'Mapa final'!$L$40="Leve"),CONCATENATE("R",'Mapa final'!$A$40),"")</f>
        <v/>
      </c>
      <c r="O8" s="286"/>
      <c r="P8" s="290" t="str">
        <f>IF(AND('Mapa final'!$H$28="Muy Alta",'Mapa final'!$L$28="Menor"),CONCATENATE("R",'Mapa final'!$A$28),"")</f>
        <v/>
      </c>
      <c r="Q8" s="287"/>
      <c r="R8" s="285" t="str">
        <f>IF(AND('Mapa final'!$H$34="Muy Alta",'Mapa final'!$L$34="Menor"),CONCATENATE("R",'Mapa final'!$A$34),"")</f>
        <v/>
      </c>
      <c r="S8" s="285"/>
      <c r="T8" s="285" t="str">
        <f>IF(AND('Mapa final'!$H$40="Muy Alta",'Mapa final'!$L$40="Menor"),CONCATENATE("R",'Mapa final'!$A$40),"")</f>
        <v/>
      </c>
      <c r="U8" s="286"/>
      <c r="V8" s="290" t="str">
        <f>IF(AND('Mapa final'!$H$28="Muy Alta",'Mapa final'!$L$28="Moderado"),CONCATENATE("R",'Mapa final'!$A$28),"")</f>
        <v/>
      </c>
      <c r="W8" s="287"/>
      <c r="X8" s="285" t="str">
        <f>IF(AND('Mapa final'!$H$34="Muy Alta",'Mapa final'!$L$34="Moderado"),CONCATENATE("R",'Mapa final'!$A$34),"")</f>
        <v/>
      </c>
      <c r="Y8" s="285"/>
      <c r="Z8" s="285" t="str">
        <f>IF(AND('Mapa final'!$H$40="Muy Alta",'Mapa final'!$L$40="Moderado"),CONCATENATE("R",'Mapa final'!$A$40),"")</f>
        <v/>
      </c>
      <c r="AA8" s="286"/>
      <c r="AB8" s="290" t="str">
        <f>IF(AND('Mapa final'!$H$28="Muy Alta",'Mapa final'!$L$28="Mayor"),CONCATENATE("R",'Mapa final'!$A$28),"")</f>
        <v/>
      </c>
      <c r="AC8" s="287"/>
      <c r="AD8" s="285" t="str">
        <f>IF(AND('Mapa final'!$H$34="Muy Alta",'Mapa final'!$L$34="Mayor"),CONCATENATE("R",'Mapa final'!$A$34),"")</f>
        <v/>
      </c>
      <c r="AE8" s="285"/>
      <c r="AF8" s="285" t="str">
        <f>IF(AND('Mapa final'!$H$40="Muy Alta",'Mapa final'!$L$40="Mayor"),CONCATENATE("R",'Mapa final'!$A$40),"")</f>
        <v/>
      </c>
      <c r="AG8" s="286"/>
      <c r="AH8" s="298" t="str">
        <f>IF(AND('Mapa final'!$H$28="Muy Alta",'Mapa final'!$L$28="Catastrófico"),CONCATENATE("R",'Mapa final'!$A$28),"")</f>
        <v/>
      </c>
      <c r="AI8" s="299"/>
      <c r="AJ8" s="299" t="str">
        <f>IF(AND('Mapa final'!$H$34="Muy Alta",'Mapa final'!$L$34="Catastrófico"),CONCATENATE("R",'Mapa final'!$A$34),"")</f>
        <v/>
      </c>
      <c r="AK8" s="299"/>
      <c r="AL8" s="299" t="str">
        <f>IF(AND('Mapa final'!$H$40="Muy Alta",'Mapa final'!$L$40="Catastrófico"),CONCATENATE("R",'Mapa final'!$A$40),"")</f>
        <v/>
      </c>
      <c r="AM8" s="300"/>
      <c r="AN8" s="99"/>
      <c r="AO8" s="243"/>
      <c r="AP8" s="244"/>
      <c r="AQ8" s="244"/>
      <c r="AR8" s="244"/>
      <c r="AS8" s="244"/>
      <c r="AT8" s="245"/>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row>
    <row r="9" spans="1:99" ht="15" customHeight="1" x14ac:dyDescent="0.25">
      <c r="A9" s="99"/>
      <c r="B9" s="238"/>
      <c r="C9" s="238"/>
      <c r="D9" s="239"/>
      <c r="E9" s="279"/>
      <c r="F9" s="280"/>
      <c r="G9" s="280"/>
      <c r="H9" s="280"/>
      <c r="I9" s="281"/>
      <c r="J9" s="290"/>
      <c r="K9" s="287"/>
      <c r="L9" s="285"/>
      <c r="M9" s="285"/>
      <c r="N9" s="285"/>
      <c r="O9" s="286"/>
      <c r="P9" s="290"/>
      <c r="Q9" s="287"/>
      <c r="R9" s="285"/>
      <c r="S9" s="285"/>
      <c r="T9" s="285"/>
      <c r="U9" s="286"/>
      <c r="V9" s="290"/>
      <c r="W9" s="287"/>
      <c r="X9" s="285"/>
      <c r="Y9" s="285"/>
      <c r="Z9" s="285"/>
      <c r="AA9" s="286"/>
      <c r="AB9" s="290"/>
      <c r="AC9" s="287"/>
      <c r="AD9" s="285"/>
      <c r="AE9" s="285"/>
      <c r="AF9" s="285"/>
      <c r="AG9" s="286"/>
      <c r="AH9" s="298"/>
      <c r="AI9" s="299"/>
      <c r="AJ9" s="299"/>
      <c r="AK9" s="299"/>
      <c r="AL9" s="299"/>
      <c r="AM9" s="300"/>
      <c r="AN9" s="99"/>
      <c r="AO9" s="243"/>
      <c r="AP9" s="244"/>
      <c r="AQ9" s="244"/>
      <c r="AR9" s="244"/>
      <c r="AS9" s="244"/>
      <c r="AT9" s="245"/>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row>
    <row r="10" spans="1:99" ht="15" customHeight="1" x14ac:dyDescent="0.25">
      <c r="A10" s="99"/>
      <c r="B10" s="238"/>
      <c r="C10" s="238"/>
      <c r="D10" s="239"/>
      <c r="E10" s="279"/>
      <c r="F10" s="280"/>
      <c r="G10" s="280"/>
      <c r="H10" s="280"/>
      <c r="I10" s="281"/>
      <c r="J10" s="290" t="str">
        <f>IF(AND('Mapa final'!$H$46="Muy Alta",'Mapa final'!$L$46="Leve"),CONCATENATE("R",'Mapa final'!$A$46),"")</f>
        <v/>
      </c>
      <c r="K10" s="287"/>
      <c r="L10" s="285" t="str">
        <f>IF(AND('Mapa final'!$H$52="Muy Alta",'Mapa final'!$L$52="Leve"),CONCATENATE("R",'Mapa final'!$A$52),"")</f>
        <v/>
      </c>
      <c r="M10" s="285"/>
      <c r="N10" s="285" t="str">
        <f>IF(AND('Mapa final'!$H$58="Muy Alta",'Mapa final'!$L$58="Leve"),CONCATENATE("R",'Mapa final'!$A$58),"")</f>
        <v/>
      </c>
      <c r="O10" s="286"/>
      <c r="P10" s="290" t="str">
        <f>IF(AND('Mapa final'!$H$46="Muy Alta",'Mapa final'!$L$46="Menor"),CONCATENATE("R",'Mapa final'!$A$46),"")</f>
        <v/>
      </c>
      <c r="Q10" s="287"/>
      <c r="R10" s="285" t="str">
        <f>IF(AND('Mapa final'!$H$52="Muy Alta",'Mapa final'!$L$52="Menor"),CONCATENATE("R",'Mapa final'!$A$52),"")</f>
        <v/>
      </c>
      <c r="S10" s="285"/>
      <c r="T10" s="285" t="str">
        <f>IF(AND('Mapa final'!$H$58="Muy Alta",'Mapa final'!$L$58="Menor"),CONCATENATE("R",'Mapa final'!$A$58),"")</f>
        <v/>
      </c>
      <c r="U10" s="286"/>
      <c r="V10" s="290" t="str">
        <f>IF(AND('Mapa final'!$H$46="Muy Alta",'Mapa final'!$L$46="Moderado"),CONCATENATE("R",'Mapa final'!$A$46),"")</f>
        <v/>
      </c>
      <c r="W10" s="287"/>
      <c r="X10" s="285" t="str">
        <f>IF(AND('Mapa final'!$H$52="Muy Alta",'Mapa final'!$L$52="Moderado"),CONCATENATE("R",'Mapa final'!$A$52),"")</f>
        <v/>
      </c>
      <c r="Y10" s="285"/>
      <c r="Z10" s="285" t="str">
        <f>IF(AND('Mapa final'!$H$58="Muy Alta",'Mapa final'!$L$58="Moderado"),CONCATENATE("R",'Mapa final'!$A$58),"")</f>
        <v/>
      </c>
      <c r="AA10" s="286"/>
      <c r="AB10" s="290" t="str">
        <f>IF(AND('Mapa final'!$H$46="Muy Alta",'Mapa final'!$L$46="Mayor"),CONCATENATE("R",'Mapa final'!$A$46),"")</f>
        <v/>
      </c>
      <c r="AC10" s="287"/>
      <c r="AD10" s="285" t="str">
        <f>IF(AND('Mapa final'!$H$52="Muy Alta",'Mapa final'!$L$52="Mayor"),CONCATENATE("R",'Mapa final'!$A$52),"")</f>
        <v/>
      </c>
      <c r="AE10" s="285"/>
      <c r="AF10" s="285" t="str">
        <f>IF(AND('Mapa final'!$H$58="Muy Alta",'Mapa final'!$L$58="Mayor"),CONCATENATE("R",'Mapa final'!$A$58),"")</f>
        <v/>
      </c>
      <c r="AG10" s="286"/>
      <c r="AH10" s="298" t="str">
        <f>IF(AND('Mapa final'!$H$46="Muy Alta",'Mapa final'!$L$46="Catastrófico"),CONCATENATE("R",'Mapa final'!$A$46),"")</f>
        <v/>
      </c>
      <c r="AI10" s="299"/>
      <c r="AJ10" s="299" t="str">
        <f>IF(AND('Mapa final'!$H$52="Muy Alta",'Mapa final'!$L$52="Catastrófico"),CONCATENATE("R",'Mapa final'!$A$52),"")</f>
        <v/>
      </c>
      <c r="AK10" s="299"/>
      <c r="AL10" s="299" t="str">
        <f>IF(AND('Mapa final'!$H$58="Muy Alta",'Mapa final'!$L$58="Catastrófico"),CONCATENATE("R",'Mapa final'!$A$58),"")</f>
        <v/>
      </c>
      <c r="AM10" s="300"/>
      <c r="AN10" s="99"/>
      <c r="AO10" s="243"/>
      <c r="AP10" s="244"/>
      <c r="AQ10" s="244"/>
      <c r="AR10" s="244"/>
      <c r="AS10" s="244"/>
      <c r="AT10" s="245"/>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row>
    <row r="11" spans="1:99" ht="15" customHeight="1" x14ac:dyDescent="0.25">
      <c r="A11" s="99"/>
      <c r="B11" s="238"/>
      <c r="C11" s="238"/>
      <c r="D11" s="239"/>
      <c r="E11" s="279"/>
      <c r="F11" s="280"/>
      <c r="G11" s="280"/>
      <c r="H11" s="280"/>
      <c r="I11" s="281"/>
      <c r="J11" s="290"/>
      <c r="K11" s="287"/>
      <c r="L11" s="285"/>
      <c r="M11" s="285"/>
      <c r="N11" s="285"/>
      <c r="O11" s="286"/>
      <c r="P11" s="290"/>
      <c r="Q11" s="287"/>
      <c r="R11" s="285"/>
      <c r="S11" s="285"/>
      <c r="T11" s="285"/>
      <c r="U11" s="286"/>
      <c r="V11" s="290"/>
      <c r="W11" s="287"/>
      <c r="X11" s="285"/>
      <c r="Y11" s="285"/>
      <c r="Z11" s="285"/>
      <c r="AA11" s="286"/>
      <c r="AB11" s="290"/>
      <c r="AC11" s="287"/>
      <c r="AD11" s="285"/>
      <c r="AE11" s="285"/>
      <c r="AF11" s="285"/>
      <c r="AG11" s="286"/>
      <c r="AH11" s="298"/>
      <c r="AI11" s="299"/>
      <c r="AJ11" s="299"/>
      <c r="AK11" s="299"/>
      <c r="AL11" s="299"/>
      <c r="AM11" s="300"/>
      <c r="AN11" s="99"/>
      <c r="AO11" s="243"/>
      <c r="AP11" s="244"/>
      <c r="AQ11" s="244"/>
      <c r="AR11" s="244"/>
      <c r="AS11" s="244"/>
      <c r="AT11" s="245"/>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row>
    <row r="12" spans="1:99" ht="15" customHeight="1" x14ac:dyDescent="0.25">
      <c r="A12" s="99"/>
      <c r="B12" s="238"/>
      <c r="C12" s="238"/>
      <c r="D12" s="239"/>
      <c r="E12" s="279"/>
      <c r="F12" s="280"/>
      <c r="G12" s="280"/>
      <c r="H12" s="280"/>
      <c r="I12" s="281"/>
      <c r="J12" s="290" t="str">
        <f>IF(AND('Mapa final'!$H$64="Muy Alta",'Mapa final'!$L$64="Leve"),CONCATENATE("R",'Mapa final'!$A$64),"")</f>
        <v/>
      </c>
      <c r="K12" s="287"/>
      <c r="L12" s="285" t="str">
        <f>IF(AND('Mapa final'!$H$70="Muy Alta",'Mapa final'!$L$70="Leve"),CONCATENATE("R",'Mapa final'!$A$70),"")</f>
        <v/>
      </c>
      <c r="M12" s="285"/>
      <c r="N12" s="285" t="str">
        <f>IF(AND('Mapa final'!$H$76="Muy Alta",'Mapa final'!$L$76="Leve"),CONCATENATE("R",'Mapa final'!$A$76),"")</f>
        <v/>
      </c>
      <c r="O12" s="286"/>
      <c r="P12" s="290" t="str">
        <f>IF(AND('Mapa final'!$H$64="Muy Alta",'Mapa final'!$L$64="Menor"),CONCATENATE("R",'Mapa final'!$A$64),"")</f>
        <v/>
      </c>
      <c r="Q12" s="287"/>
      <c r="R12" s="285" t="str">
        <f>IF(AND('Mapa final'!$H$70="Muy Alta",'Mapa final'!$L$70="Menor"),CONCATENATE("R",'Mapa final'!$A$70),"")</f>
        <v/>
      </c>
      <c r="S12" s="285"/>
      <c r="T12" s="285" t="str">
        <f>IF(AND('Mapa final'!$H$76="Muy Alta",'Mapa final'!$L$76="Menor"),CONCATENATE("R",'Mapa final'!$A$76),"")</f>
        <v/>
      </c>
      <c r="U12" s="286"/>
      <c r="V12" s="290" t="str">
        <f>IF(AND('Mapa final'!$H$64="Muy Alta",'Mapa final'!$L$64="Moderado"),CONCATENATE("R",'Mapa final'!$A$64),"")</f>
        <v/>
      </c>
      <c r="W12" s="287"/>
      <c r="X12" s="285" t="str">
        <f>IF(AND('Mapa final'!$H$70="Muy Alta",'Mapa final'!$L$70="Moderado"),CONCATENATE("R",'Mapa final'!$A$70),"")</f>
        <v/>
      </c>
      <c r="Y12" s="285"/>
      <c r="Z12" s="285" t="str">
        <f>IF(AND('Mapa final'!$H$76="Muy Alta",'Mapa final'!$L$76="Moderado"),CONCATENATE("R",'Mapa final'!$A$76),"")</f>
        <v/>
      </c>
      <c r="AA12" s="286"/>
      <c r="AB12" s="290" t="str">
        <f>IF(AND('Mapa final'!$H$64="Muy Alta",'Mapa final'!$L$64="Mayor"),CONCATENATE("R",'Mapa final'!$A$64),"")</f>
        <v/>
      </c>
      <c r="AC12" s="287"/>
      <c r="AD12" s="285" t="str">
        <f>IF(AND('Mapa final'!$H$70="Muy Alta",'Mapa final'!$L$70="Mayor"),CONCATENATE("R",'Mapa final'!$A$70),"")</f>
        <v/>
      </c>
      <c r="AE12" s="285"/>
      <c r="AF12" s="285" t="str">
        <f>IF(AND('Mapa final'!$H$76="Muy Alta",'Mapa final'!$L$76="Mayor"),CONCATENATE("R",'Mapa final'!$A$76),"")</f>
        <v/>
      </c>
      <c r="AG12" s="286"/>
      <c r="AH12" s="298" t="str">
        <f>IF(AND('Mapa final'!$H$64="Muy Alta",'Mapa final'!$L$64="Catastrófico"),CONCATENATE("R",'Mapa final'!$A$64),"")</f>
        <v/>
      </c>
      <c r="AI12" s="299"/>
      <c r="AJ12" s="299" t="str">
        <f>IF(AND('Mapa final'!$H$70="Muy Alta",'Mapa final'!$L$70="Catastrófico"),CONCATENATE("R",'Mapa final'!$A$70),"")</f>
        <v/>
      </c>
      <c r="AK12" s="299"/>
      <c r="AL12" s="299" t="str">
        <f>IF(AND('Mapa final'!$H$76="Muy Alta",'Mapa final'!$L$76="Catastrófico"),CONCATENATE("R",'Mapa final'!$A$76),"")</f>
        <v/>
      </c>
      <c r="AM12" s="300"/>
      <c r="AN12" s="99"/>
      <c r="AO12" s="243"/>
      <c r="AP12" s="244"/>
      <c r="AQ12" s="244"/>
      <c r="AR12" s="244"/>
      <c r="AS12" s="244"/>
      <c r="AT12" s="245"/>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row>
    <row r="13" spans="1:99" ht="15.75" customHeight="1" thickBot="1" x14ac:dyDescent="0.3">
      <c r="A13" s="99"/>
      <c r="B13" s="238"/>
      <c r="C13" s="238"/>
      <c r="D13" s="239"/>
      <c r="E13" s="282"/>
      <c r="F13" s="283"/>
      <c r="G13" s="283"/>
      <c r="H13" s="283"/>
      <c r="I13" s="284"/>
      <c r="J13" s="290"/>
      <c r="K13" s="287"/>
      <c r="L13" s="287"/>
      <c r="M13" s="287"/>
      <c r="N13" s="287"/>
      <c r="O13" s="286"/>
      <c r="P13" s="290"/>
      <c r="Q13" s="287"/>
      <c r="R13" s="287"/>
      <c r="S13" s="287"/>
      <c r="T13" s="287"/>
      <c r="U13" s="286"/>
      <c r="V13" s="290"/>
      <c r="W13" s="287"/>
      <c r="X13" s="287"/>
      <c r="Y13" s="287"/>
      <c r="Z13" s="287"/>
      <c r="AA13" s="286"/>
      <c r="AB13" s="290"/>
      <c r="AC13" s="287"/>
      <c r="AD13" s="287"/>
      <c r="AE13" s="287"/>
      <c r="AF13" s="287"/>
      <c r="AG13" s="286"/>
      <c r="AH13" s="301"/>
      <c r="AI13" s="302"/>
      <c r="AJ13" s="302"/>
      <c r="AK13" s="302"/>
      <c r="AL13" s="302"/>
      <c r="AM13" s="303"/>
      <c r="AN13" s="99"/>
      <c r="AO13" s="246"/>
      <c r="AP13" s="247"/>
      <c r="AQ13" s="247"/>
      <c r="AR13" s="247"/>
      <c r="AS13" s="247"/>
      <c r="AT13" s="2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row>
    <row r="14" spans="1:99" ht="15" customHeight="1" x14ac:dyDescent="0.25">
      <c r="A14" s="99"/>
      <c r="B14" s="238"/>
      <c r="C14" s="238"/>
      <c r="D14" s="239"/>
      <c r="E14" s="276" t="s">
        <v>115</v>
      </c>
      <c r="F14" s="277"/>
      <c r="G14" s="277"/>
      <c r="H14" s="277"/>
      <c r="I14" s="277"/>
      <c r="J14" s="313" t="str">
        <f>IF(AND('Mapa final'!$H$10="Alta",'Mapa final'!$L$10="Leve"),CONCATENATE("R",'Mapa final'!$A$10),"")</f>
        <v/>
      </c>
      <c r="K14" s="314"/>
      <c r="L14" s="314" t="str">
        <f>IF(AND('Mapa final'!$H$16="Alta",'Mapa final'!$L$16="Leve"),CONCATENATE("R",'Mapa final'!$A$16),"")</f>
        <v/>
      </c>
      <c r="M14" s="314"/>
      <c r="N14" s="314" t="str">
        <f>IF(AND('Mapa final'!$H$22="Alta",'Mapa final'!$L$22="Leve"),CONCATENATE("R",'Mapa final'!$A$22),"")</f>
        <v/>
      </c>
      <c r="O14" s="315"/>
      <c r="P14" s="313" t="str">
        <f>IF(AND('Mapa final'!$H$10="Alta",'Mapa final'!$L$10="Menor"),CONCATENATE("R",'Mapa final'!$A$10),"")</f>
        <v/>
      </c>
      <c r="Q14" s="314"/>
      <c r="R14" s="314" t="str">
        <f>IF(AND('Mapa final'!$H$16="Alta",'Mapa final'!$L$16="Menor"),CONCATENATE("R",'Mapa final'!$A$16),"")</f>
        <v/>
      </c>
      <c r="S14" s="314"/>
      <c r="T14" s="314" t="str">
        <f>IF(AND('Mapa final'!$H$22="Alta",'Mapa final'!$L$22="Menor"),CONCATENATE("R",'Mapa final'!$A$22),"")</f>
        <v/>
      </c>
      <c r="U14" s="315"/>
      <c r="V14" s="288" t="str">
        <f>IF(AND('Mapa final'!$H$10="Alta",'Mapa final'!$L$10="Moderado"),CONCATENATE("R",'Mapa final'!$A$10),"")</f>
        <v/>
      </c>
      <c r="W14" s="289"/>
      <c r="X14" s="289" t="str">
        <f>IF(AND('Mapa final'!$H$16="Alta",'Mapa final'!$L$16="Moderado"),CONCATENATE("R",'Mapa final'!$A$16),"")</f>
        <v/>
      </c>
      <c r="Y14" s="289"/>
      <c r="Z14" s="289" t="str">
        <f>IF(AND('Mapa final'!$H$22="Alta",'Mapa final'!$L$22="Moderado"),CONCATENATE("R",'Mapa final'!$A$22),"")</f>
        <v/>
      </c>
      <c r="AA14" s="291"/>
      <c r="AB14" s="288" t="str">
        <f>IF(AND('Mapa final'!$H$10="Alta",'Mapa final'!$L$10="Mayor"),CONCATENATE("R",'Mapa final'!$A$10),"")</f>
        <v/>
      </c>
      <c r="AC14" s="289"/>
      <c r="AD14" s="289" t="str">
        <f>IF(AND('Mapa final'!$H$16="Alta",'Mapa final'!$L$16="Mayor"),CONCATENATE("R",'Mapa final'!$A$16),"")</f>
        <v/>
      </c>
      <c r="AE14" s="289"/>
      <c r="AF14" s="289" t="str">
        <f>IF(AND('Mapa final'!$H$22="Alta",'Mapa final'!$L$22="Mayor"),CONCATENATE("R",'Mapa final'!$A$22),"")</f>
        <v/>
      </c>
      <c r="AG14" s="291"/>
      <c r="AH14" s="304" t="str">
        <f>IF(AND('Mapa final'!$H$10="Alta",'Mapa final'!$L$10="Catastrófico"),CONCATENATE("R",'Mapa final'!$A$10),"")</f>
        <v/>
      </c>
      <c r="AI14" s="305"/>
      <c r="AJ14" s="305" t="str">
        <f>IF(AND('Mapa final'!$H$16="Alta",'Mapa final'!$L$16="Catastrófico"),CONCATENATE("R",'Mapa final'!$A$16),"")</f>
        <v/>
      </c>
      <c r="AK14" s="305"/>
      <c r="AL14" s="305" t="str">
        <f>IF(AND('Mapa final'!$H$22="Alta",'Mapa final'!$L$22="Catastrófico"),CONCATENATE("R",'Mapa final'!$A$22),"")</f>
        <v/>
      </c>
      <c r="AM14" s="306"/>
      <c r="AN14" s="99"/>
      <c r="AO14" s="249" t="s">
        <v>80</v>
      </c>
      <c r="AP14" s="250"/>
      <c r="AQ14" s="250"/>
      <c r="AR14" s="250"/>
      <c r="AS14" s="250"/>
      <c r="AT14" s="251"/>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row>
    <row r="15" spans="1:99" ht="15" customHeight="1" x14ac:dyDescent="0.25">
      <c r="A15" s="99"/>
      <c r="B15" s="238"/>
      <c r="C15" s="238"/>
      <c r="D15" s="239"/>
      <c r="E15" s="279"/>
      <c r="F15" s="280"/>
      <c r="G15" s="280"/>
      <c r="H15" s="280"/>
      <c r="I15" s="293"/>
      <c r="J15" s="307"/>
      <c r="K15" s="308"/>
      <c r="L15" s="308"/>
      <c r="M15" s="308"/>
      <c r="N15" s="308"/>
      <c r="O15" s="309"/>
      <c r="P15" s="307"/>
      <c r="Q15" s="308"/>
      <c r="R15" s="308"/>
      <c r="S15" s="308"/>
      <c r="T15" s="308"/>
      <c r="U15" s="309"/>
      <c r="V15" s="290"/>
      <c r="W15" s="287"/>
      <c r="X15" s="287"/>
      <c r="Y15" s="287"/>
      <c r="Z15" s="287"/>
      <c r="AA15" s="286"/>
      <c r="AB15" s="290"/>
      <c r="AC15" s="287"/>
      <c r="AD15" s="287"/>
      <c r="AE15" s="287"/>
      <c r="AF15" s="287"/>
      <c r="AG15" s="286"/>
      <c r="AH15" s="298"/>
      <c r="AI15" s="299"/>
      <c r="AJ15" s="299"/>
      <c r="AK15" s="299"/>
      <c r="AL15" s="299"/>
      <c r="AM15" s="300"/>
      <c r="AN15" s="99"/>
      <c r="AO15" s="252"/>
      <c r="AP15" s="253"/>
      <c r="AQ15" s="253"/>
      <c r="AR15" s="253"/>
      <c r="AS15" s="253"/>
      <c r="AT15" s="254"/>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row>
    <row r="16" spans="1:99" ht="15" customHeight="1" x14ac:dyDescent="0.25">
      <c r="A16" s="99"/>
      <c r="B16" s="238"/>
      <c r="C16" s="238"/>
      <c r="D16" s="239"/>
      <c r="E16" s="279"/>
      <c r="F16" s="280"/>
      <c r="G16" s="280"/>
      <c r="H16" s="280"/>
      <c r="I16" s="293"/>
      <c r="J16" s="307" t="str">
        <f>IF(AND('Mapa final'!$H$28="Alta",'Mapa final'!$L$28="Leve"),CONCATENATE("R",'Mapa final'!$A$28),"")</f>
        <v/>
      </c>
      <c r="K16" s="308"/>
      <c r="L16" s="308" t="str">
        <f>IF(AND('Mapa final'!$H$34="Alta",'Mapa final'!$L$34="Leve"),CONCATENATE("R",'Mapa final'!$A$34),"")</f>
        <v/>
      </c>
      <c r="M16" s="308"/>
      <c r="N16" s="308" t="str">
        <f>IF(AND('Mapa final'!$H$40="Alta",'Mapa final'!$L$40="Leve"),CONCATENATE("R",'Mapa final'!$A$40),"")</f>
        <v/>
      </c>
      <c r="O16" s="309"/>
      <c r="P16" s="307" t="str">
        <f>IF(AND('Mapa final'!$H$28="Alta",'Mapa final'!$L$28="Menor"),CONCATENATE("R",'Mapa final'!$A$28),"")</f>
        <v/>
      </c>
      <c r="Q16" s="308"/>
      <c r="R16" s="308" t="str">
        <f>IF(AND('Mapa final'!$H$34="Alta",'Mapa final'!$L$34="Menor"),CONCATENATE("R",'Mapa final'!$A$34),"")</f>
        <v/>
      </c>
      <c r="S16" s="308"/>
      <c r="T16" s="308" t="str">
        <f>IF(AND('Mapa final'!$H$40="Alta",'Mapa final'!$L$40="Menor"),CONCATENATE("R",'Mapa final'!$A$40),"")</f>
        <v/>
      </c>
      <c r="U16" s="309"/>
      <c r="V16" s="290" t="str">
        <f>IF(AND('Mapa final'!$H$28="Alta",'Mapa final'!$L$28="Moderado"),CONCATENATE("R",'Mapa final'!$A$28),"")</f>
        <v/>
      </c>
      <c r="W16" s="287"/>
      <c r="X16" s="285" t="str">
        <f>IF(AND('Mapa final'!$H$34="Alta",'Mapa final'!$L$34="Moderado"),CONCATENATE("R",'Mapa final'!$A$34),"")</f>
        <v/>
      </c>
      <c r="Y16" s="285"/>
      <c r="Z16" s="285" t="str">
        <f>IF(AND('Mapa final'!$H$40="Alta",'Mapa final'!$L$40="Moderado"),CONCATENATE("R",'Mapa final'!$A$40),"")</f>
        <v/>
      </c>
      <c r="AA16" s="286"/>
      <c r="AB16" s="290" t="str">
        <f>IF(AND('Mapa final'!$H$28="Alta",'Mapa final'!$L$28="Mayor"),CONCATENATE("R",'Mapa final'!$A$28),"")</f>
        <v/>
      </c>
      <c r="AC16" s="287"/>
      <c r="AD16" s="285" t="str">
        <f>IF(AND('Mapa final'!$H$34="Alta",'Mapa final'!$L$34="Mayor"),CONCATENATE("R",'Mapa final'!$A$34),"")</f>
        <v/>
      </c>
      <c r="AE16" s="285"/>
      <c r="AF16" s="285" t="str">
        <f>IF(AND('Mapa final'!$H$40="Alta",'Mapa final'!$L$40="Mayor"),CONCATENATE("R",'Mapa final'!$A$40),"")</f>
        <v/>
      </c>
      <c r="AG16" s="286"/>
      <c r="AH16" s="298" t="str">
        <f>IF(AND('Mapa final'!$H$28="Alta",'Mapa final'!$L$28="Catastrófico"),CONCATENATE("R",'Mapa final'!$A$28),"")</f>
        <v/>
      </c>
      <c r="AI16" s="299"/>
      <c r="AJ16" s="299" t="str">
        <f>IF(AND('Mapa final'!$H$34="Alta",'Mapa final'!$L$34="Catastrófico"),CONCATENATE("R",'Mapa final'!$A$34),"")</f>
        <v/>
      </c>
      <c r="AK16" s="299"/>
      <c r="AL16" s="299" t="str">
        <f>IF(AND('Mapa final'!$H$40="Alta",'Mapa final'!$L$40="Catastrófico"),CONCATENATE("R",'Mapa final'!$A$40),"")</f>
        <v/>
      </c>
      <c r="AM16" s="300"/>
      <c r="AN16" s="99"/>
      <c r="AO16" s="252"/>
      <c r="AP16" s="253"/>
      <c r="AQ16" s="253"/>
      <c r="AR16" s="253"/>
      <c r="AS16" s="253"/>
      <c r="AT16" s="254"/>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row>
    <row r="17" spans="1:80" ht="15" customHeight="1" x14ac:dyDescent="0.25">
      <c r="A17" s="99"/>
      <c r="B17" s="238"/>
      <c r="C17" s="238"/>
      <c r="D17" s="239"/>
      <c r="E17" s="279"/>
      <c r="F17" s="280"/>
      <c r="G17" s="280"/>
      <c r="H17" s="280"/>
      <c r="I17" s="293"/>
      <c r="J17" s="307"/>
      <c r="K17" s="308"/>
      <c r="L17" s="308"/>
      <c r="M17" s="308"/>
      <c r="N17" s="308"/>
      <c r="O17" s="309"/>
      <c r="P17" s="307"/>
      <c r="Q17" s="308"/>
      <c r="R17" s="308"/>
      <c r="S17" s="308"/>
      <c r="T17" s="308"/>
      <c r="U17" s="309"/>
      <c r="V17" s="290"/>
      <c r="W17" s="287"/>
      <c r="X17" s="285"/>
      <c r="Y17" s="285"/>
      <c r="Z17" s="285"/>
      <c r="AA17" s="286"/>
      <c r="AB17" s="290"/>
      <c r="AC17" s="287"/>
      <c r="AD17" s="285"/>
      <c r="AE17" s="285"/>
      <c r="AF17" s="285"/>
      <c r="AG17" s="286"/>
      <c r="AH17" s="298"/>
      <c r="AI17" s="299"/>
      <c r="AJ17" s="299"/>
      <c r="AK17" s="299"/>
      <c r="AL17" s="299"/>
      <c r="AM17" s="300"/>
      <c r="AN17" s="99"/>
      <c r="AO17" s="252"/>
      <c r="AP17" s="253"/>
      <c r="AQ17" s="253"/>
      <c r="AR17" s="253"/>
      <c r="AS17" s="253"/>
      <c r="AT17" s="254"/>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row>
    <row r="18" spans="1:80" ht="15" customHeight="1" x14ac:dyDescent="0.25">
      <c r="A18" s="99"/>
      <c r="B18" s="238"/>
      <c r="C18" s="238"/>
      <c r="D18" s="239"/>
      <c r="E18" s="279"/>
      <c r="F18" s="280"/>
      <c r="G18" s="280"/>
      <c r="H18" s="280"/>
      <c r="I18" s="293"/>
      <c r="J18" s="307" t="str">
        <f>IF(AND('Mapa final'!$H$46="Alta",'Mapa final'!$L$46="Leve"),CONCATENATE("R",'Mapa final'!$A$46),"")</f>
        <v/>
      </c>
      <c r="K18" s="308"/>
      <c r="L18" s="308" t="str">
        <f>IF(AND('Mapa final'!$H$52="Alta",'Mapa final'!$L$52="Leve"),CONCATENATE("R",'Mapa final'!$A$52),"")</f>
        <v/>
      </c>
      <c r="M18" s="308"/>
      <c r="N18" s="308" t="str">
        <f>IF(AND('Mapa final'!$H$58="Alta",'Mapa final'!$L$58="Leve"),CONCATENATE("R",'Mapa final'!$A$58),"")</f>
        <v/>
      </c>
      <c r="O18" s="309"/>
      <c r="P18" s="307" t="str">
        <f>IF(AND('Mapa final'!$H$46="Alta",'Mapa final'!$L$46="Menor"),CONCATENATE("R",'Mapa final'!$A$46),"")</f>
        <v/>
      </c>
      <c r="Q18" s="308"/>
      <c r="R18" s="308" t="str">
        <f>IF(AND('Mapa final'!$H$52="Alta",'Mapa final'!$L$52="Menor"),CONCATENATE("R",'Mapa final'!$A$52),"")</f>
        <v/>
      </c>
      <c r="S18" s="308"/>
      <c r="T18" s="308" t="str">
        <f>IF(AND('Mapa final'!$H$58="Alta",'Mapa final'!$L$58="Menor"),CONCATENATE("R",'Mapa final'!$A$58),"")</f>
        <v/>
      </c>
      <c r="U18" s="309"/>
      <c r="V18" s="290" t="str">
        <f>IF(AND('Mapa final'!$H$46="Alta",'Mapa final'!$L$46="Moderado"),CONCATENATE("R",'Mapa final'!$A$46),"")</f>
        <v/>
      </c>
      <c r="W18" s="287"/>
      <c r="X18" s="285" t="str">
        <f>IF(AND('Mapa final'!$H$52="Alta",'Mapa final'!$L$52="Moderado"),CONCATENATE("R",'Mapa final'!$A$52),"")</f>
        <v/>
      </c>
      <c r="Y18" s="285"/>
      <c r="Z18" s="285" t="str">
        <f>IF(AND('Mapa final'!$H$58="Alta",'Mapa final'!$L$58="Moderado"),CONCATENATE("R",'Mapa final'!$A$58),"")</f>
        <v/>
      </c>
      <c r="AA18" s="286"/>
      <c r="AB18" s="290" t="str">
        <f>IF(AND('Mapa final'!$H$46="Alta",'Mapa final'!$L$46="Mayor"),CONCATENATE("R",'Mapa final'!$A$46),"")</f>
        <v/>
      </c>
      <c r="AC18" s="287"/>
      <c r="AD18" s="285" t="str">
        <f>IF(AND('Mapa final'!$H$52="Alta",'Mapa final'!$L$52="Mayor"),CONCATENATE("R",'Mapa final'!$A$52),"")</f>
        <v/>
      </c>
      <c r="AE18" s="285"/>
      <c r="AF18" s="285" t="str">
        <f>IF(AND('Mapa final'!$H$58="Alta",'Mapa final'!$L$58="Mayor"),CONCATENATE("R",'Mapa final'!$A$58),"")</f>
        <v/>
      </c>
      <c r="AG18" s="286"/>
      <c r="AH18" s="298" t="str">
        <f>IF(AND('Mapa final'!$H$46="Alta",'Mapa final'!$L$46="Catastrófico"),CONCATENATE("R",'Mapa final'!$A$46),"")</f>
        <v/>
      </c>
      <c r="AI18" s="299"/>
      <c r="AJ18" s="299" t="str">
        <f>IF(AND('Mapa final'!$H$52="Alta",'Mapa final'!$L$52="Catastrófico"),CONCATENATE("R",'Mapa final'!$A$52),"")</f>
        <v/>
      </c>
      <c r="AK18" s="299"/>
      <c r="AL18" s="299" t="str">
        <f>IF(AND('Mapa final'!$H$58="Alta",'Mapa final'!$L$58="Catastrófico"),CONCATENATE("R",'Mapa final'!$A$58),"")</f>
        <v/>
      </c>
      <c r="AM18" s="300"/>
      <c r="AN18" s="99"/>
      <c r="AO18" s="252"/>
      <c r="AP18" s="253"/>
      <c r="AQ18" s="253"/>
      <c r="AR18" s="253"/>
      <c r="AS18" s="253"/>
      <c r="AT18" s="254"/>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row>
    <row r="19" spans="1:80" ht="15" customHeight="1" x14ac:dyDescent="0.25">
      <c r="A19" s="99"/>
      <c r="B19" s="238"/>
      <c r="C19" s="238"/>
      <c r="D19" s="239"/>
      <c r="E19" s="279"/>
      <c r="F19" s="280"/>
      <c r="G19" s="280"/>
      <c r="H19" s="280"/>
      <c r="I19" s="293"/>
      <c r="J19" s="307"/>
      <c r="K19" s="308"/>
      <c r="L19" s="308"/>
      <c r="M19" s="308"/>
      <c r="N19" s="308"/>
      <c r="O19" s="309"/>
      <c r="P19" s="307"/>
      <c r="Q19" s="308"/>
      <c r="R19" s="308"/>
      <c r="S19" s="308"/>
      <c r="T19" s="308"/>
      <c r="U19" s="309"/>
      <c r="V19" s="290"/>
      <c r="W19" s="287"/>
      <c r="X19" s="285"/>
      <c r="Y19" s="285"/>
      <c r="Z19" s="285"/>
      <c r="AA19" s="286"/>
      <c r="AB19" s="290"/>
      <c r="AC19" s="287"/>
      <c r="AD19" s="285"/>
      <c r="AE19" s="285"/>
      <c r="AF19" s="285"/>
      <c r="AG19" s="286"/>
      <c r="AH19" s="298"/>
      <c r="AI19" s="299"/>
      <c r="AJ19" s="299"/>
      <c r="AK19" s="299"/>
      <c r="AL19" s="299"/>
      <c r="AM19" s="300"/>
      <c r="AN19" s="99"/>
      <c r="AO19" s="252"/>
      <c r="AP19" s="253"/>
      <c r="AQ19" s="253"/>
      <c r="AR19" s="253"/>
      <c r="AS19" s="253"/>
      <c r="AT19" s="254"/>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row>
    <row r="20" spans="1:80" ht="15" customHeight="1" x14ac:dyDescent="0.25">
      <c r="A20" s="99"/>
      <c r="B20" s="238"/>
      <c r="C20" s="238"/>
      <c r="D20" s="239"/>
      <c r="E20" s="279"/>
      <c r="F20" s="280"/>
      <c r="G20" s="280"/>
      <c r="H20" s="280"/>
      <c r="I20" s="293"/>
      <c r="J20" s="307" t="str">
        <f>IF(AND('Mapa final'!$H$64="Alta",'Mapa final'!$L$64="Leve"),CONCATENATE("R",'Mapa final'!$A$64),"")</f>
        <v/>
      </c>
      <c r="K20" s="308"/>
      <c r="L20" s="308" t="str">
        <f>IF(AND('Mapa final'!$H$70="Alta",'Mapa final'!$L$70="Leve"),CONCATENATE("R",'Mapa final'!$A$70),"")</f>
        <v/>
      </c>
      <c r="M20" s="308"/>
      <c r="N20" s="308" t="str">
        <f>IF(AND('Mapa final'!$H$76="Alta",'Mapa final'!$L$76="Leve"),CONCATENATE("R",'Mapa final'!$A$76),"")</f>
        <v/>
      </c>
      <c r="O20" s="309"/>
      <c r="P20" s="307" t="str">
        <f>IF(AND('Mapa final'!$H$64="Alta",'Mapa final'!$L$64="Menor"),CONCATENATE("R",'Mapa final'!$A$64),"")</f>
        <v/>
      </c>
      <c r="Q20" s="308"/>
      <c r="R20" s="308" t="str">
        <f>IF(AND('Mapa final'!$H$70="Alta",'Mapa final'!$L$70="Menor"),CONCATENATE("R",'Mapa final'!$A$70),"")</f>
        <v/>
      </c>
      <c r="S20" s="308"/>
      <c r="T20" s="308" t="str">
        <f>IF(AND('Mapa final'!$H$76="Alta",'Mapa final'!$L$76="Menor"),CONCATENATE("R",'Mapa final'!$A$76),"")</f>
        <v/>
      </c>
      <c r="U20" s="309"/>
      <c r="V20" s="290" t="str">
        <f>IF(AND('Mapa final'!$H$64="Alta",'Mapa final'!$L$64="Moderado"),CONCATENATE("R",'Mapa final'!$A$64),"")</f>
        <v/>
      </c>
      <c r="W20" s="287"/>
      <c r="X20" s="285" t="str">
        <f>IF(AND('Mapa final'!$H$70="Alta",'Mapa final'!$L$70="Moderado"),CONCATENATE("R",'Mapa final'!$A$70),"")</f>
        <v/>
      </c>
      <c r="Y20" s="285"/>
      <c r="Z20" s="285" t="str">
        <f>IF(AND('Mapa final'!$H$76="Alta",'Mapa final'!$L$76="Moderado"),CONCATENATE("R",'Mapa final'!$A$76),"")</f>
        <v/>
      </c>
      <c r="AA20" s="286"/>
      <c r="AB20" s="290" t="str">
        <f>IF(AND('Mapa final'!$H$64="Alta",'Mapa final'!$L$64="Mayor"),CONCATENATE("R",'Mapa final'!$A$64),"")</f>
        <v/>
      </c>
      <c r="AC20" s="287"/>
      <c r="AD20" s="285" t="str">
        <f>IF(AND('Mapa final'!$H$70="Alta",'Mapa final'!$L$70="Mayor"),CONCATENATE("R",'Mapa final'!$A$70),"")</f>
        <v/>
      </c>
      <c r="AE20" s="285"/>
      <c r="AF20" s="285" t="str">
        <f>IF(AND('Mapa final'!$H$76="Alta",'Mapa final'!$L$76="Mayor"),CONCATENATE("R",'Mapa final'!$A$76),"")</f>
        <v/>
      </c>
      <c r="AG20" s="286"/>
      <c r="AH20" s="298" t="str">
        <f>IF(AND('Mapa final'!$H$64="Alta",'Mapa final'!$L$64="Catastrófico"),CONCATENATE("R",'Mapa final'!$A$64),"")</f>
        <v/>
      </c>
      <c r="AI20" s="299"/>
      <c r="AJ20" s="299" t="str">
        <f>IF(AND('Mapa final'!$H$70="Alta",'Mapa final'!$L$70="Catastrófico"),CONCATENATE("R",'Mapa final'!$A$70),"")</f>
        <v/>
      </c>
      <c r="AK20" s="299"/>
      <c r="AL20" s="299" t="str">
        <f>IF(AND('Mapa final'!$H$76="Alta",'Mapa final'!$L$76="Catastrófico"),CONCATENATE("R",'Mapa final'!$A$76),"")</f>
        <v/>
      </c>
      <c r="AM20" s="300"/>
      <c r="AN20" s="99"/>
      <c r="AO20" s="252"/>
      <c r="AP20" s="253"/>
      <c r="AQ20" s="253"/>
      <c r="AR20" s="253"/>
      <c r="AS20" s="253"/>
      <c r="AT20" s="254"/>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row>
    <row r="21" spans="1:80" ht="15.75" customHeight="1" thickBot="1" x14ac:dyDescent="0.3">
      <c r="A21" s="99"/>
      <c r="B21" s="238"/>
      <c r="C21" s="238"/>
      <c r="D21" s="239"/>
      <c r="E21" s="282"/>
      <c r="F21" s="283"/>
      <c r="G21" s="283"/>
      <c r="H21" s="283"/>
      <c r="I21" s="283"/>
      <c r="J21" s="310"/>
      <c r="K21" s="311"/>
      <c r="L21" s="311"/>
      <c r="M21" s="311"/>
      <c r="N21" s="311"/>
      <c r="O21" s="312"/>
      <c r="P21" s="310"/>
      <c r="Q21" s="311"/>
      <c r="R21" s="311"/>
      <c r="S21" s="311"/>
      <c r="T21" s="311"/>
      <c r="U21" s="312"/>
      <c r="V21" s="295"/>
      <c r="W21" s="296"/>
      <c r="X21" s="296"/>
      <c r="Y21" s="296"/>
      <c r="Z21" s="296"/>
      <c r="AA21" s="297"/>
      <c r="AB21" s="295"/>
      <c r="AC21" s="296"/>
      <c r="AD21" s="296"/>
      <c r="AE21" s="296"/>
      <c r="AF21" s="296"/>
      <c r="AG21" s="297"/>
      <c r="AH21" s="301"/>
      <c r="AI21" s="302"/>
      <c r="AJ21" s="302"/>
      <c r="AK21" s="302"/>
      <c r="AL21" s="302"/>
      <c r="AM21" s="303"/>
      <c r="AN21" s="99"/>
      <c r="AO21" s="255"/>
      <c r="AP21" s="256"/>
      <c r="AQ21" s="256"/>
      <c r="AR21" s="256"/>
      <c r="AS21" s="256"/>
      <c r="AT21" s="257"/>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row>
    <row r="22" spans="1:80" x14ac:dyDescent="0.25">
      <c r="A22" s="99"/>
      <c r="B22" s="238"/>
      <c r="C22" s="238"/>
      <c r="D22" s="239"/>
      <c r="E22" s="276" t="s">
        <v>117</v>
      </c>
      <c r="F22" s="277"/>
      <c r="G22" s="277"/>
      <c r="H22" s="277"/>
      <c r="I22" s="278"/>
      <c r="J22" s="313" t="str">
        <f>IF(AND('Mapa final'!$H$10="Media",'Mapa final'!$L$10="Leve"),CONCATENATE("R",'Mapa final'!$A$10),"")</f>
        <v/>
      </c>
      <c r="K22" s="314"/>
      <c r="L22" s="314" t="str">
        <f>IF(AND('Mapa final'!$H$16="Media",'Mapa final'!$L$16="Leve"),CONCATENATE("R",'Mapa final'!$A$16),"")</f>
        <v/>
      </c>
      <c r="M22" s="314"/>
      <c r="N22" s="314" t="str">
        <f>IF(AND('Mapa final'!$H$22="Media",'Mapa final'!$L$22="Leve"),CONCATENATE("R",'Mapa final'!$A$22),"")</f>
        <v/>
      </c>
      <c r="O22" s="315"/>
      <c r="P22" s="313" t="str">
        <f>IF(AND('Mapa final'!$H$10="Media",'Mapa final'!$L$10="Menor"),CONCATENATE("R",'Mapa final'!$A$10),"")</f>
        <v/>
      </c>
      <c r="Q22" s="314"/>
      <c r="R22" s="314" t="str">
        <f>IF(AND('Mapa final'!$H$16="Media",'Mapa final'!$L$16="Menor"),CONCATENATE("R",'Mapa final'!$A$16),"")</f>
        <v/>
      </c>
      <c r="S22" s="314"/>
      <c r="T22" s="314" t="str">
        <f>IF(AND('Mapa final'!$H$22="Media",'Mapa final'!$L$22="Menor"),CONCATENATE("R",'Mapa final'!$A$22),"")</f>
        <v/>
      </c>
      <c r="U22" s="315"/>
      <c r="V22" s="313" t="str">
        <f>IF(AND('Mapa final'!$H$10="Media",'Mapa final'!$L$10="Moderado"),CONCATENATE("R",'Mapa final'!$A$10),"")</f>
        <v/>
      </c>
      <c r="W22" s="314"/>
      <c r="X22" s="314" t="str">
        <f>IF(AND('Mapa final'!$H$16="Media",'Mapa final'!$L$16="Moderado"),CONCATENATE("R",'Mapa final'!$A$16),"")</f>
        <v/>
      </c>
      <c r="Y22" s="314"/>
      <c r="Z22" s="314" t="str">
        <f>IF(AND('Mapa final'!$H$22="Media",'Mapa final'!$L$22="Moderado"),CONCATENATE("R",'Mapa final'!$A$22),"")</f>
        <v>R3</v>
      </c>
      <c r="AA22" s="315"/>
      <c r="AB22" s="288" t="str">
        <f>IF(AND('Mapa final'!$H$10="Media",'Mapa final'!$L$10="Mayor"),CONCATENATE("R",'Mapa final'!$A$10),"")</f>
        <v>R1</v>
      </c>
      <c r="AC22" s="289"/>
      <c r="AD22" s="289" t="str">
        <f>IF(AND('Mapa final'!$H$16="Media",'Mapa final'!$L$16="Mayor"),CONCATENATE("R",'Mapa final'!$A$16),"")</f>
        <v>R2</v>
      </c>
      <c r="AE22" s="289"/>
      <c r="AF22" s="289" t="str">
        <f>IF(AND('Mapa final'!$H$22="Media",'Mapa final'!$L$22="Mayor"),CONCATENATE("R",'Mapa final'!$A$22),"")</f>
        <v/>
      </c>
      <c r="AG22" s="291"/>
      <c r="AH22" s="304" t="str">
        <f>IF(AND('Mapa final'!$H$10="Media",'Mapa final'!$L$10="Catastrófico"),CONCATENATE("R",'Mapa final'!$A$10),"")</f>
        <v/>
      </c>
      <c r="AI22" s="305"/>
      <c r="AJ22" s="305" t="str">
        <f>IF(AND('Mapa final'!$H$16="Media",'Mapa final'!$L$16="Catastrófico"),CONCATENATE("R",'Mapa final'!$A$16),"")</f>
        <v/>
      </c>
      <c r="AK22" s="305"/>
      <c r="AL22" s="305" t="str">
        <f>IF(AND('Mapa final'!$H$22="Media",'Mapa final'!$L$22="Catastrófico"),CONCATENATE("R",'Mapa final'!$A$22),"")</f>
        <v/>
      </c>
      <c r="AM22" s="306"/>
      <c r="AN22" s="99"/>
      <c r="AO22" s="258" t="s">
        <v>81</v>
      </c>
      <c r="AP22" s="259"/>
      <c r="AQ22" s="259"/>
      <c r="AR22" s="259"/>
      <c r="AS22" s="259"/>
      <c r="AT22" s="260"/>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row>
    <row r="23" spans="1:80" x14ac:dyDescent="0.25">
      <c r="A23" s="99"/>
      <c r="B23" s="238"/>
      <c r="C23" s="238"/>
      <c r="D23" s="239"/>
      <c r="E23" s="279"/>
      <c r="F23" s="280"/>
      <c r="G23" s="280"/>
      <c r="H23" s="280"/>
      <c r="I23" s="281"/>
      <c r="J23" s="307"/>
      <c r="K23" s="308"/>
      <c r="L23" s="308"/>
      <c r="M23" s="308"/>
      <c r="N23" s="308"/>
      <c r="O23" s="309"/>
      <c r="P23" s="307"/>
      <c r="Q23" s="308"/>
      <c r="R23" s="308"/>
      <c r="S23" s="308"/>
      <c r="T23" s="308"/>
      <c r="U23" s="309"/>
      <c r="V23" s="307"/>
      <c r="W23" s="308"/>
      <c r="X23" s="308"/>
      <c r="Y23" s="308"/>
      <c r="Z23" s="308"/>
      <c r="AA23" s="309"/>
      <c r="AB23" s="290"/>
      <c r="AC23" s="287"/>
      <c r="AD23" s="287"/>
      <c r="AE23" s="287"/>
      <c r="AF23" s="287"/>
      <c r="AG23" s="286"/>
      <c r="AH23" s="298"/>
      <c r="AI23" s="299"/>
      <c r="AJ23" s="299"/>
      <c r="AK23" s="299"/>
      <c r="AL23" s="299"/>
      <c r="AM23" s="300"/>
      <c r="AN23" s="99"/>
      <c r="AO23" s="261"/>
      <c r="AP23" s="262"/>
      <c r="AQ23" s="262"/>
      <c r="AR23" s="262"/>
      <c r="AS23" s="262"/>
      <c r="AT23" s="263"/>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row>
    <row r="24" spans="1:80" x14ac:dyDescent="0.25">
      <c r="A24" s="99"/>
      <c r="B24" s="238"/>
      <c r="C24" s="238"/>
      <c r="D24" s="239"/>
      <c r="E24" s="279"/>
      <c r="F24" s="280"/>
      <c r="G24" s="280"/>
      <c r="H24" s="280"/>
      <c r="I24" s="281"/>
      <c r="J24" s="307" t="str">
        <f>IF(AND('Mapa final'!$H$28="Media",'Mapa final'!$L$28="Leve"),CONCATENATE("R",'Mapa final'!$A$28),"")</f>
        <v/>
      </c>
      <c r="K24" s="308"/>
      <c r="L24" s="308" t="str">
        <f>IF(AND('Mapa final'!$H$34="Media",'Mapa final'!$L$34="Leve"),CONCATENATE("R",'Mapa final'!$A$34),"")</f>
        <v/>
      </c>
      <c r="M24" s="308"/>
      <c r="N24" s="308" t="str">
        <f>IF(AND('Mapa final'!$H$40="Media",'Mapa final'!$L$40="Leve"),CONCATENATE("R",'Mapa final'!$A$40),"")</f>
        <v/>
      </c>
      <c r="O24" s="309"/>
      <c r="P24" s="307" t="str">
        <f>IF(AND('Mapa final'!$H$28="Media",'Mapa final'!$L$28="Menor"),CONCATENATE("R",'Mapa final'!$A$28),"")</f>
        <v/>
      </c>
      <c r="Q24" s="308"/>
      <c r="R24" s="308" t="str">
        <f>IF(AND('Mapa final'!$H$34="Media",'Mapa final'!$L$34="Menor"),CONCATENATE("R",'Mapa final'!$A$34),"")</f>
        <v/>
      </c>
      <c r="S24" s="308"/>
      <c r="T24" s="308" t="str">
        <f>IF(AND('Mapa final'!$H$40="Media",'Mapa final'!$L$40="Menor"),CONCATENATE("R",'Mapa final'!$A$40),"")</f>
        <v/>
      </c>
      <c r="U24" s="309"/>
      <c r="V24" s="307" t="str">
        <f>IF(AND('Mapa final'!$H$28="Media",'Mapa final'!$L$28="Moderado"),CONCATENATE("R",'Mapa final'!$A$28),"")</f>
        <v/>
      </c>
      <c r="W24" s="308"/>
      <c r="X24" s="308" t="str">
        <f>IF(AND('Mapa final'!$H$34="Media",'Mapa final'!$L$34="Moderado"),CONCATENATE("R",'Mapa final'!$A$34),"")</f>
        <v>R5</v>
      </c>
      <c r="Y24" s="308"/>
      <c r="Z24" s="308" t="str">
        <f>IF(AND('Mapa final'!$H$40="Media",'Mapa final'!$L$40="Moderado"),CONCATENATE("R",'Mapa final'!$A$40),"")</f>
        <v/>
      </c>
      <c r="AA24" s="309"/>
      <c r="AB24" s="290" t="str">
        <f>IF(AND('Mapa final'!$H$28="Media",'Mapa final'!$L$28="Mayor"),CONCATENATE("R",'Mapa final'!$A$28),"")</f>
        <v>R4</v>
      </c>
      <c r="AC24" s="287"/>
      <c r="AD24" s="285" t="str">
        <f>IF(AND('Mapa final'!$H$34="Media",'Mapa final'!$L$34="Mayor"),CONCATENATE("R",'Mapa final'!$A$34),"")</f>
        <v/>
      </c>
      <c r="AE24" s="285"/>
      <c r="AF24" s="285" t="str">
        <f>IF(AND('Mapa final'!$H$40="Media",'Mapa final'!$L$40="Mayor"),CONCATENATE("R",'Mapa final'!$A$40),"")</f>
        <v/>
      </c>
      <c r="AG24" s="286"/>
      <c r="AH24" s="298" t="str">
        <f>IF(AND('Mapa final'!$H$28="Media",'Mapa final'!$L$28="Catastrófico"),CONCATENATE("R",'Mapa final'!$A$28),"")</f>
        <v/>
      </c>
      <c r="AI24" s="299"/>
      <c r="AJ24" s="299" t="str">
        <f>IF(AND('Mapa final'!$H$34="Media",'Mapa final'!$L$34="Catastrófico"),CONCATENATE("R",'Mapa final'!$A$34),"")</f>
        <v/>
      </c>
      <c r="AK24" s="299"/>
      <c r="AL24" s="299" t="str">
        <f>IF(AND('Mapa final'!$H$40="Media",'Mapa final'!$L$40="Catastrófico"),CONCATENATE("R",'Mapa final'!$A$40),"")</f>
        <v/>
      </c>
      <c r="AM24" s="300"/>
      <c r="AN24" s="99"/>
      <c r="AO24" s="261"/>
      <c r="AP24" s="262"/>
      <c r="AQ24" s="262"/>
      <c r="AR24" s="262"/>
      <c r="AS24" s="262"/>
      <c r="AT24" s="263"/>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row>
    <row r="25" spans="1:80" x14ac:dyDescent="0.25">
      <c r="A25" s="99"/>
      <c r="B25" s="238"/>
      <c r="C25" s="238"/>
      <c r="D25" s="239"/>
      <c r="E25" s="279"/>
      <c r="F25" s="280"/>
      <c r="G25" s="280"/>
      <c r="H25" s="280"/>
      <c r="I25" s="281"/>
      <c r="J25" s="307"/>
      <c r="K25" s="308"/>
      <c r="L25" s="308"/>
      <c r="M25" s="308"/>
      <c r="N25" s="308"/>
      <c r="O25" s="309"/>
      <c r="P25" s="307"/>
      <c r="Q25" s="308"/>
      <c r="R25" s="308"/>
      <c r="S25" s="308"/>
      <c r="T25" s="308"/>
      <c r="U25" s="309"/>
      <c r="V25" s="307"/>
      <c r="W25" s="308"/>
      <c r="X25" s="308"/>
      <c r="Y25" s="308"/>
      <c r="Z25" s="308"/>
      <c r="AA25" s="309"/>
      <c r="AB25" s="290"/>
      <c r="AC25" s="287"/>
      <c r="AD25" s="285"/>
      <c r="AE25" s="285"/>
      <c r="AF25" s="285"/>
      <c r="AG25" s="286"/>
      <c r="AH25" s="298"/>
      <c r="AI25" s="299"/>
      <c r="AJ25" s="299"/>
      <c r="AK25" s="299"/>
      <c r="AL25" s="299"/>
      <c r="AM25" s="300"/>
      <c r="AN25" s="99"/>
      <c r="AO25" s="261"/>
      <c r="AP25" s="262"/>
      <c r="AQ25" s="262"/>
      <c r="AR25" s="262"/>
      <c r="AS25" s="262"/>
      <c r="AT25" s="263"/>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row>
    <row r="26" spans="1:80" x14ac:dyDescent="0.25">
      <c r="A26" s="99"/>
      <c r="B26" s="238"/>
      <c r="C26" s="238"/>
      <c r="D26" s="239"/>
      <c r="E26" s="279"/>
      <c r="F26" s="280"/>
      <c r="G26" s="280"/>
      <c r="H26" s="280"/>
      <c r="I26" s="281"/>
      <c r="J26" s="307" t="str">
        <f>IF(AND('Mapa final'!$H$46="Media",'Mapa final'!$L$46="Leve"),CONCATENATE("R",'Mapa final'!$A$46),"")</f>
        <v/>
      </c>
      <c r="K26" s="308"/>
      <c r="L26" s="308" t="str">
        <f>IF(AND('Mapa final'!$H$52="Media",'Mapa final'!$L$52="Leve"),CONCATENATE("R",'Mapa final'!$A$52),"")</f>
        <v/>
      </c>
      <c r="M26" s="308"/>
      <c r="N26" s="308" t="str">
        <f>IF(AND('Mapa final'!$H$58="Media",'Mapa final'!$L$58="Leve"),CONCATENATE("R",'Mapa final'!$A$58),"")</f>
        <v/>
      </c>
      <c r="O26" s="309"/>
      <c r="P26" s="307" t="str">
        <f>IF(AND('Mapa final'!$H$46="Media",'Mapa final'!$L$46="Menor"),CONCATENATE("R",'Mapa final'!$A$46),"")</f>
        <v/>
      </c>
      <c r="Q26" s="308"/>
      <c r="R26" s="308" t="str">
        <f>IF(AND('Mapa final'!$H$52="Media",'Mapa final'!$L$52="Menor"),CONCATENATE("R",'Mapa final'!$A$52),"")</f>
        <v/>
      </c>
      <c r="S26" s="308"/>
      <c r="T26" s="308" t="str">
        <f>IF(AND('Mapa final'!$H$58="Media",'Mapa final'!$L$58="Menor"),CONCATENATE("R",'Mapa final'!$A$58),"")</f>
        <v/>
      </c>
      <c r="U26" s="309"/>
      <c r="V26" s="307" t="str">
        <f>IF(AND('Mapa final'!$H$46="Media",'Mapa final'!$L$46="Moderado"),CONCATENATE("R",'Mapa final'!$A$46),"")</f>
        <v/>
      </c>
      <c r="W26" s="308"/>
      <c r="X26" s="308" t="str">
        <f>IF(AND('Mapa final'!$H$52="Media",'Mapa final'!$L$52="Moderado"),CONCATENATE("R",'Mapa final'!$A$52),"")</f>
        <v/>
      </c>
      <c r="Y26" s="308"/>
      <c r="Z26" s="308" t="str">
        <f>IF(AND('Mapa final'!$H$58="Media",'Mapa final'!$L$58="Moderado"),CONCATENATE("R",'Mapa final'!$A$58),"")</f>
        <v/>
      </c>
      <c r="AA26" s="309"/>
      <c r="AB26" s="290" t="str">
        <f>IF(AND('Mapa final'!$H$46="Media",'Mapa final'!$L$46="Mayor"),CONCATENATE("R",'Mapa final'!$A$46),"")</f>
        <v/>
      </c>
      <c r="AC26" s="287"/>
      <c r="AD26" s="285" t="str">
        <f>IF(AND('Mapa final'!$H$52="Media",'Mapa final'!$L$52="Mayor"),CONCATENATE("R",'Mapa final'!$A$52),"")</f>
        <v/>
      </c>
      <c r="AE26" s="285"/>
      <c r="AF26" s="285" t="str">
        <f>IF(AND('Mapa final'!$H$58="Media",'Mapa final'!$L$58="Mayor"),CONCATENATE("R",'Mapa final'!$A$58),"")</f>
        <v/>
      </c>
      <c r="AG26" s="286"/>
      <c r="AH26" s="298" t="str">
        <f>IF(AND('Mapa final'!$H$46="Media",'Mapa final'!$L$46="Catastrófico"),CONCATENATE("R",'Mapa final'!$A$46),"")</f>
        <v/>
      </c>
      <c r="AI26" s="299"/>
      <c r="AJ26" s="299" t="str">
        <f>IF(AND('Mapa final'!$H$52="Media",'Mapa final'!$L$52="Catastrófico"),CONCATENATE("R",'Mapa final'!$A$52),"")</f>
        <v/>
      </c>
      <c r="AK26" s="299"/>
      <c r="AL26" s="299" t="str">
        <f>IF(AND('Mapa final'!$H$58="Media",'Mapa final'!$L$58="Catastrófico"),CONCATENATE("R",'Mapa final'!$A$58),"")</f>
        <v/>
      </c>
      <c r="AM26" s="300"/>
      <c r="AN26" s="99"/>
      <c r="AO26" s="261"/>
      <c r="AP26" s="262"/>
      <c r="AQ26" s="262"/>
      <c r="AR26" s="262"/>
      <c r="AS26" s="262"/>
      <c r="AT26" s="263"/>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row>
    <row r="27" spans="1:80" x14ac:dyDescent="0.25">
      <c r="A27" s="99"/>
      <c r="B27" s="238"/>
      <c r="C27" s="238"/>
      <c r="D27" s="239"/>
      <c r="E27" s="279"/>
      <c r="F27" s="280"/>
      <c r="G27" s="280"/>
      <c r="H27" s="280"/>
      <c r="I27" s="281"/>
      <c r="J27" s="307"/>
      <c r="K27" s="308"/>
      <c r="L27" s="308"/>
      <c r="M27" s="308"/>
      <c r="N27" s="308"/>
      <c r="O27" s="309"/>
      <c r="P27" s="307"/>
      <c r="Q27" s="308"/>
      <c r="R27" s="308"/>
      <c r="S27" s="308"/>
      <c r="T27" s="308"/>
      <c r="U27" s="309"/>
      <c r="V27" s="307"/>
      <c r="W27" s="308"/>
      <c r="X27" s="308"/>
      <c r="Y27" s="308"/>
      <c r="Z27" s="308"/>
      <c r="AA27" s="309"/>
      <c r="AB27" s="290"/>
      <c r="AC27" s="287"/>
      <c r="AD27" s="285"/>
      <c r="AE27" s="285"/>
      <c r="AF27" s="285"/>
      <c r="AG27" s="286"/>
      <c r="AH27" s="298"/>
      <c r="AI27" s="299"/>
      <c r="AJ27" s="299"/>
      <c r="AK27" s="299"/>
      <c r="AL27" s="299"/>
      <c r="AM27" s="300"/>
      <c r="AN27" s="99"/>
      <c r="AO27" s="261"/>
      <c r="AP27" s="262"/>
      <c r="AQ27" s="262"/>
      <c r="AR27" s="262"/>
      <c r="AS27" s="262"/>
      <c r="AT27" s="263"/>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row>
    <row r="28" spans="1:80" x14ac:dyDescent="0.25">
      <c r="A28" s="99"/>
      <c r="B28" s="238"/>
      <c r="C28" s="238"/>
      <c r="D28" s="239"/>
      <c r="E28" s="279"/>
      <c r="F28" s="280"/>
      <c r="G28" s="280"/>
      <c r="H28" s="280"/>
      <c r="I28" s="281"/>
      <c r="J28" s="307" t="str">
        <f>IF(AND('Mapa final'!$H$64="Media",'Mapa final'!$L$64="Leve"),CONCATENATE("R",'Mapa final'!$A$64),"")</f>
        <v/>
      </c>
      <c r="K28" s="308"/>
      <c r="L28" s="308" t="str">
        <f>IF(AND('Mapa final'!$H$70="Media",'Mapa final'!$L$70="Leve"),CONCATENATE("R",'Mapa final'!$A$70),"")</f>
        <v/>
      </c>
      <c r="M28" s="308"/>
      <c r="N28" s="308" t="str">
        <f>IF(AND('Mapa final'!$H$76="Media",'Mapa final'!$L$76="Leve"),CONCATENATE("R",'Mapa final'!$A$76),"")</f>
        <v/>
      </c>
      <c r="O28" s="309"/>
      <c r="P28" s="307" t="str">
        <f>IF(AND('Mapa final'!$H$64="Media",'Mapa final'!$L$64="Menor"),CONCATENATE("R",'Mapa final'!$A$64),"")</f>
        <v/>
      </c>
      <c r="Q28" s="308"/>
      <c r="R28" s="308" t="str">
        <f>IF(AND('Mapa final'!$H$70="Media",'Mapa final'!$L$70="Menor"),CONCATENATE("R",'Mapa final'!$A$70),"")</f>
        <v/>
      </c>
      <c r="S28" s="308"/>
      <c r="T28" s="308" t="str">
        <f>IF(AND('Mapa final'!$H$76="Media",'Mapa final'!$L$76="Menor"),CONCATENATE("R",'Mapa final'!$A$76),"")</f>
        <v/>
      </c>
      <c r="U28" s="309"/>
      <c r="V28" s="307" t="str">
        <f>IF(AND('Mapa final'!$H$64="Media",'Mapa final'!$L$64="Moderado"),CONCATENATE("R",'Mapa final'!$A$64),"")</f>
        <v/>
      </c>
      <c r="W28" s="308"/>
      <c r="X28" s="308" t="str">
        <f>IF(AND('Mapa final'!$H$70="Media",'Mapa final'!$L$70="Moderado"),CONCATENATE("R",'Mapa final'!$A$70),"")</f>
        <v/>
      </c>
      <c r="Y28" s="308"/>
      <c r="Z28" s="308" t="str">
        <f>IF(AND('Mapa final'!$H$76="Media",'Mapa final'!$L$76="Moderado"),CONCATENATE("R",'Mapa final'!$A$76),"")</f>
        <v/>
      </c>
      <c r="AA28" s="309"/>
      <c r="AB28" s="290" t="str">
        <f>IF(AND('Mapa final'!$H$64="Media",'Mapa final'!$L$64="Mayor"),CONCATENATE("R",'Mapa final'!$A$64),"")</f>
        <v/>
      </c>
      <c r="AC28" s="287"/>
      <c r="AD28" s="285" t="str">
        <f>IF(AND('Mapa final'!$H$70="Media",'Mapa final'!$L$70="Mayor"),CONCATENATE("R",'Mapa final'!$A$70),"")</f>
        <v/>
      </c>
      <c r="AE28" s="285"/>
      <c r="AF28" s="285" t="str">
        <f>IF(AND('Mapa final'!$H$76="Media",'Mapa final'!$L$76="Mayor"),CONCATENATE("R",'Mapa final'!$A$76),"")</f>
        <v/>
      </c>
      <c r="AG28" s="286"/>
      <c r="AH28" s="298" t="str">
        <f>IF(AND('Mapa final'!$H$64="Media",'Mapa final'!$L$64="Catastrófico"),CONCATENATE("R",'Mapa final'!$A$64),"")</f>
        <v/>
      </c>
      <c r="AI28" s="299"/>
      <c r="AJ28" s="299" t="str">
        <f>IF(AND('Mapa final'!$H$70="Media",'Mapa final'!$L$70="Catastrófico"),CONCATENATE("R",'Mapa final'!$A$70),"")</f>
        <v/>
      </c>
      <c r="AK28" s="299"/>
      <c r="AL28" s="299" t="str">
        <f>IF(AND('Mapa final'!$H$76="Media",'Mapa final'!$L$76="Catastrófico"),CONCATENATE("R",'Mapa final'!$A$76),"")</f>
        <v/>
      </c>
      <c r="AM28" s="300"/>
      <c r="AN28" s="99"/>
      <c r="AO28" s="261"/>
      <c r="AP28" s="262"/>
      <c r="AQ28" s="262"/>
      <c r="AR28" s="262"/>
      <c r="AS28" s="262"/>
      <c r="AT28" s="263"/>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row>
    <row r="29" spans="1:80" ht="15.75" thickBot="1" x14ac:dyDescent="0.3">
      <c r="A29" s="99"/>
      <c r="B29" s="238"/>
      <c r="C29" s="238"/>
      <c r="D29" s="239"/>
      <c r="E29" s="282"/>
      <c r="F29" s="283"/>
      <c r="G29" s="283"/>
      <c r="H29" s="283"/>
      <c r="I29" s="284"/>
      <c r="J29" s="307"/>
      <c r="K29" s="308"/>
      <c r="L29" s="308"/>
      <c r="M29" s="308"/>
      <c r="N29" s="308"/>
      <c r="O29" s="309"/>
      <c r="P29" s="310"/>
      <c r="Q29" s="311"/>
      <c r="R29" s="311"/>
      <c r="S29" s="311"/>
      <c r="T29" s="311"/>
      <c r="U29" s="312"/>
      <c r="V29" s="310"/>
      <c r="W29" s="311"/>
      <c r="X29" s="311"/>
      <c r="Y29" s="311"/>
      <c r="Z29" s="311"/>
      <c r="AA29" s="312"/>
      <c r="AB29" s="295"/>
      <c r="AC29" s="296"/>
      <c r="AD29" s="296"/>
      <c r="AE29" s="296"/>
      <c r="AF29" s="296"/>
      <c r="AG29" s="297"/>
      <c r="AH29" s="301"/>
      <c r="AI29" s="302"/>
      <c r="AJ29" s="302"/>
      <c r="AK29" s="302"/>
      <c r="AL29" s="302"/>
      <c r="AM29" s="303"/>
      <c r="AN29" s="99"/>
      <c r="AO29" s="264"/>
      <c r="AP29" s="265"/>
      <c r="AQ29" s="265"/>
      <c r="AR29" s="265"/>
      <c r="AS29" s="265"/>
      <c r="AT29" s="266"/>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row>
    <row r="30" spans="1:80" x14ac:dyDescent="0.25">
      <c r="A30" s="99"/>
      <c r="B30" s="238"/>
      <c r="C30" s="238"/>
      <c r="D30" s="239"/>
      <c r="E30" s="276" t="s">
        <v>114</v>
      </c>
      <c r="F30" s="277"/>
      <c r="G30" s="277"/>
      <c r="H30" s="277"/>
      <c r="I30" s="277"/>
      <c r="J30" s="322" t="str">
        <f>IF(AND('Mapa final'!$H$10="Baja",'Mapa final'!$L$10="Leve"),CONCATENATE("R",'Mapa final'!$A$10),"")</f>
        <v/>
      </c>
      <c r="K30" s="323"/>
      <c r="L30" s="323" t="str">
        <f>IF(AND('Mapa final'!$H$16="Baja",'Mapa final'!$L$16="Leve"),CONCATENATE("R",'Mapa final'!$A$16),"")</f>
        <v/>
      </c>
      <c r="M30" s="323"/>
      <c r="N30" s="323" t="str">
        <f>IF(AND('Mapa final'!$H$22="Baja",'Mapa final'!$L$22="Leve"),CONCATENATE("R",'Mapa final'!$A$22),"")</f>
        <v/>
      </c>
      <c r="O30" s="324"/>
      <c r="P30" s="314" t="str">
        <f>IF(AND('Mapa final'!$H$10="Baja",'Mapa final'!$L$10="Menor"),CONCATENATE("R",'Mapa final'!$A$10),"")</f>
        <v/>
      </c>
      <c r="Q30" s="314"/>
      <c r="R30" s="314" t="str">
        <f>IF(AND('Mapa final'!$H$16="Baja",'Mapa final'!$L$16="Menor"),CONCATENATE("R",'Mapa final'!$A$16),"")</f>
        <v/>
      </c>
      <c r="S30" s="314"/>
      <c r="T30" s="314" t="str">
        <f>IF(AND('Mapa final'!$H$22="Baja",'Mapa final'!$L$22="Menor"),CONCATENATE("R",'Mapa final'!$A$22),"")</f>
        <v/>
      </c>
      <c r="U30" s="315"/>
      <c r="V30" s="313" t="str">
        <f>IF(AND('Mapa final'!$H$10="Baja",'Mapa final'!$L$10="Moderado"),CONCATENATE("R",'Mapa final'!$A$10),"")</f>
        <v/>
      </c>
      <c r="W30" s="314"/>
      <c r="X30" s="314" t="str">
        <f>IF(AND('Mapa final'!$H$16="Baja",'Mapa final'!$L$16="Moderado"),CONCATENATE("R",'Mapa final'!$A$16),"")</f>
        <v/>
      </c>
      <c r="Y30" s="314"/>
      <c r="Z30" s="314" t="str">
        <f>IF(AND('Mapa final'!$H$22="Baja",'Mapa final'!$L$22="Moderado"),CONCATENATE("R",'Mapa final'!$A$22),"")</f>
        <v/>
      </c>
      <c r="AA30" s="315"/>
      <c r="AB30" s="288" t="str">
        <f>IF(AND('Mapa final'!$H$10="Baja",'Mapa final'!$L$10="Mayor"),CONCATENATE("R",'Mapa final'!$A$10),"")</f>
        <v/>
      </c>
      <c r="AC30" s="289"/>
      <c r="AD30" s="289" t="str">
        <f>IF(AND('Mapa final'!$H$16="Baja",'Mapa final'!$L$16="Mayor"),CONCATENATE("R",'Mapa final'!$A$16),"")</f>
        <v/>
      </c>
      <c r="AE30" s="289"/>
      <c r="AF30" s="289" t="str">
        <f>IF(AND('Mapa final'!$H$22="Baja",'Mapa final'!$L$22="Mayor"),CONCATENATE("R",'Mapa final'!$A$22),"")</f>
        <v/>
      </c>
      <c r="AG30" s="291"/>
      <c r="AH30" s="304" t="str">
        <f>IF(AND('Mapa final'!$H$10="Baja",'Mapa final'!$L$10="Catastrófico"),CONCATENATE("R",'Mapa final'!$A$10),"")</f>
        <v/>
      </c>
      <c r="AI30" s="305"/>
      <c r="AJ30" s="305" t="str">
        <f>IF(AND('Mapa final'!$H$16="Baja",'Mapa final'!$L$16="Catastrófico"),CONCATENATE("R",'Mapa final'!$A$16),"")</f>
        <v/>
      </c>
      <c r="AK30" s="305"/>
      <c r="AL30" s="305" t="str">
        <f>IF(AND('Mapa final'!$H$22="Baja",'Mapa final'!$L$22="Catastrófico"),CONCATENATE("R",'Mapa final'!$A$22),"")</f>
        <v/>
      </c>
      <c r="AM30" s="306"/>
      <c r="AN30" s="99"/>
      <c r="AO30" s="267" t="s">
        <v>82</v>
      </c>
      <c r="AP30" s="268"/>
      <c r="AQ30" s="268"/>
      <c r="AR30" s="268"/>
      <c r="AS30" s="268"/>
      <c r="AT30" s="26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row>
    <row r="31" spans="1:80" x14ac:dyDescent="0.25">
      <c r="A31" s="99"/>
      <c r="B31" s="238"/>
      <c r="C31" s="238"/>
      <c r="D31" s="239"/>
      <c r="E31" s="279"/>
      <c r="F31" s="280"/>
      <c r="G31" s="280"/>
      <c r="H31" s="280"/>
      <c r="I31" s="293"/>
      <c r="J31" s="318"/>
      <c r="K31" s="316"/>
      <c r="L31" s="316"/>
      <c r="M31" s="316"/>
      <c r="N31" s="316"/>
      <c r="O31" s="317"/>
      <c r="P31" s="308"/>
      <c r="Q31" s="308"/>
      <c r="R31" s="308"/>
      <c r="S31" s="308"/>
      <c r="T31" s="308"/>
      <c r="U31" s="309"/>
      <c r="V31" s="307"/>
      <c r="W31" s="308"/>
      <c r="X31" s="308"/>
      <c r="Y31" s="308"/>
      <c r="Z31" s="308"/>
      <c r="AA31" s="309"/>
      <c r="AB31" s="290"/>
      <c r="AC31" s="287"/>
      <c r="AD31" s="287"/>
      <c r="AE31" s="287"/>
      <c r="AF31" s="287"/>
      <c r="AG31" s="286"/>
      <c r="AH31" s="298"/>
      <c r="AI31" s="299"/>
      <c r="AJ31" s="299"/>
      <c r="AK31" s="299"/>
      <c r="AL31" s="299"/>
      <c r="AM31" s="300"/>
      <c r="AN31" s="99"/>
      <c r="AO31" s="270"/>
      <c r="AP31" s="271"/>
      <c r="AQ31" s="271"/>
      <c r="AR31" s="271"/>
      <c r="AS31" s="271"/>
      <c r="AT31" s="27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row>
    <row r="32" spans="1:80" x14ac:dyDescent="0.25">
      <c r="A32" s="99"/>
      <c r="B32" s="238"/>
      <c r="C32" s="238"/>
      <c r="D32" s="239"/>
      <c r="E32" s="279"/>
      <c r="F32" s="280"/>
      <c r="G32" s="280"/>
      <c r="H32" s="280"/>
      <c r="I32" s="293"/>
      <c r="J32" s="318" t="str">
        <f>IF(AND('Mapa final'!$H$28="Baja",'Mapa final'!$L$28="Leve"),CONCATENATE("R",'Mapa final'!$A$28),"")</f>
        <v/>
      </c>
      <c r="K32" s="316"/>
      <c r="L32" s="316" t="str">
        <f>IF(AND('Mapa final'!$H$34="Baja",'Mapa final'!$L$34="Leve"),CONCATENATE("R",'Mapa final'!$A$34),"")</f>
        <v/>
      </c>
      <c r="M32" s="316"/>
      <c r="N32" s="316" t="str">
        <f>IF(AND('Mapa final'!$H$40="Baja",'Mapa final'!$L$40="Leve"),CONCATENATE("R",'Mapa final'!$A$40),"")</f>
        <v/>
      </c>
      <c r="O32" s="317"/>
      <c r="P32" s="308" t="str">
        <f>IF(AND('Mapa final'!$H$28="Baja",'Mapa final'!$L$28="Menor"),CONCATENATE("R",'Mapa final'!$A$28),"")</f>
        <v/>
      </c>
      <c r="Q32" s="308"/>
      <c r="R32" s="308" t="str">
        <f>IF(AND('Mapa final'!$H$34="Baja",'Mapa final'!$L$34="Menor"),CONCATENATE("R",'Mapa final'!$A$34),"")</f>
        <v/>
      </c>
      <c r="S32" s="308"/>
      <c r="T32" s="308" t="str">
        <f>IF(AND('Mapa final'!$H$40="Baja",'Mapa final'!$L$40="Menor"),CONCATENATE("R",'Mapa final'!$A$40),"")</f>
        <v/>
      </c>
      <c r="U32" s="309"/>
      <c r="V32" s="307" t="str">
        <f>IF(AND('Mapa final'!$H$28="Baja",'Mapa final'!$L$28="Moderado"),CONCATENATE("R",'Mapa final'!$A$28),"")</f>
        <v/>
      </c>
      <c r="W32" s="308"/>
      <c r="X32" s="308" t="str">
        <f>IF(AND('Mapa final'!$H$34="Baja",'Mapa final'!$L$34="Moderado"),CONCATENATE("R",'Mapa final'!$A$34),"")</f>
        <v/>
      </c>
      <c r="Y32" s="308"/>
      <c r="Z32" s="308" t="str">
        <f>IF(AND('Mapa final'!$H$40="Baja",'Mapa final'!$L$40="Moderado"),CONCATENATE("R",'Mapa final'!$A$40),"")</f>
        <v/>
      </c>
      <c r="AA32" s="309"/>
      <c r="AB32" s="290" t="str">
        <f>IF(AND('Mapa final'!$H$28="Baja",'Mapa final'!$L$28="Mayor"),CONCATENATE("R",'Mapa final'!$A$28),"")</f>
        <v/>
      </c>
      <c r="AC32" s="287"/>
      <c r="AD32" s="285" t="str">
        <f>IF(AND('Mapa final'!$H$34="Baja",'Mapa final'!$L$34="Mayor"),CONCATENATE("R",'Mapa final'!$A$34),"")</f>
        <v/>
      </c>
      <c r="AE32" s="285"/>
      <c r="AF32" s="285" t="str">
        <f>IF(AND('Mapa final'!$H$40="Baja",'Mapa final'!$L$40="Mayor"),CONCATENATE("R",'Mapa final'!$A$40),"")</f>
        <v/>
      </c>
      <c r="AG32" s="286"/>
      <c r="AH32" s="298" t="str">
        <f>IF(AND('Mapa final'!$H$28="Baja",'Mapa final'!$L$28="Catastrófico"),CONCATENATE("R",'Mapa final'!$A$28),"")</f>
        <v/>
      </c>
      <c r="AI32" s="299"/>
      <c r="AJ32" s="299" t="str">
        <f>IF(AND('Mapa final'!$H$34="Baja",'Mapa final'!$L$34="Catastrófico"),CONCATENATE("R",'Mapa final'!$A$34),"")</f>
        <v/>
      </c>
      <c r="AK32" s="299"/>
      <c r="AL32" s="299" t="str">
        <f>IF(AND('Mapa final'!$H$40="Baja",'Mapa final'!$L$40="Catastrófico"),CONCATENATE("R",'Mapa final'!$A$40),"")</f>
        <v/>
      </c>
      <c r="AM32" s="300"/>
      <c r="AN32" s="99"/>
      <c r="AO32" s="270"/>
      <c r="AP32" s="271"/>
      <c r="AQ32" s="271"/>
      <c r="AR32" s="271"/>
      <c r="AS32" s="271"/>
      <c r="AT32" s="27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row>
    <row r="33" spans="1:80" x14ac:dyDescent="0.25">
      <c r="A33" s="99"/>
      <c r="B33" s="238"/>
      <c r="C33" s="238"/>
      <c r="D33" s="239"/>
      <c r="E33" s="279"/>
      <c r="F33" s="280"/>
      <c r="G33" s="280"/>
      <c r="H33" s="280"/>
      <c r="I33" s="293"/>
      <c r="J33" s="318"/>
      <c r="K33" s="316"/>
      <c r="L33" s="316"/>
      <c r="M33" s="316"/>
      <c r="N33" s="316"/>
      <c r="O33" s="317"/>
      <c r="P33" s="308"/>
      <c r="Q33" s="308"/>
      <c r="R33" s="308"/>
      <c r="S33" s="308"/>
      <c r="T33" s="308"/>
      <c r="U33" s="309"/>
      <c r="V33" s="307"/>
      <c r="W33" s="308"/>
      <c r="X33" s="308"/>
      <c r="Y33" s="308"/>
      <c r="Z33" s="308"/>
      <c r="AA33" s="309"/>
      <c r="AB33" s="290"/>
      <c r="AC33" s="287"/>
      <c r="AD33" s="285"/>
      <c r="AE33" s="285"/>
      <c r="AF33" s="285"/>
      <c r="AG33" s="286"/>
      <c r="AH33" s="298"/>
      <c r="AI33" s="299"/>
      <c r="AJ33" s="299"/>
      <c r="AK33" s="299"/>
      <c r="AL33" s="299"/>
      <c r="AM33" s="300"/>
      <c r="AN33" s="99"/>
      <c r="AO33" s="270"/>
      <c r="AP33" s="271"/>
      <c r="AQ33" s="271"/>
      <c r="AR33" s="271"/>
      <c r="AS33" s="271"/>
      <c r="AT33" s="27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row>
    <row r="34" spans="1:80" x14ac:dyDescent="0.25">
      <c r="A34" s="99"/>
      <c r="B34" s="238"/>
      <c r="C34" s="238"/>
      <c r="D34" s="239"/>
      <c r="E34" s="279"/>
      <c r="F34" s="280"/>
      <c r="G34" s="280"/>
      <c r="H34" s="280"/>
      <c r="I34" s="293"/>
      <c r="J34" s="318" t="str">
        <f>IF(AND('Mapa final'!$H$46="Baja",'Mapa final'!$L$46="Leve"),CONCATENATE("R",'Mapa final'!$A$46),"")</f>
        <v/>
      </c>
      <c r="K34" s="316"/>
      <c r="L34" s="316" t="str">
        <f>IF(AND('Mapa final'!$H$52="Baja",'Mapa final'!$L$52="Leve"),CONCATENATE("R",'Mapa final'!$A$52),"")</f>
        <v/>
      </c>
      <c r="M34" s="316"/>
      <c r="N34" s="316" t="str">
        <f>IF(AND('Mapa final'!$H$58="Baja",'Mapa final'!$L$58="Leve"),CONCATENATE("R",'Mapa final'!$A$58),"")</f>
        <v/>
      </c>
      <c r="O34" s="317"/>
      <c r="P34" s="308" t="str">
        <f>IF(AND('Mapa final'!$H$46="Baja",'Mapa final'!$L$46="Menor"),CONCATENATE("R",'Mapa final'!$A$46),"")</f>
        <v/>
      </c>
      <c r="Q34" s="308"/>
      <c r="R34" s="308" t="str">
        <f>IF(AND('Mapa final'!$H$52="Baja",'Mapa final'!$L$52="Menor"),CONCATENATE("R",'Mapa final'!$A$52),"")</f>
        <v/>
      </c>
      <c r="S34" s="308"/>
      <c r="T34" s="308" t="str">
        <f>IF(AND('Mapa final'!$H$58="Baja",'Mapa final'!$L$58="Menor"),CONCATENATE("R",'Mapa final'!$A$58),"")</f>
        <v/>
      </c>
      <c r="U34" s="309"/>
      <c r="V34" s="307" t="str">
        <f>IF(AND('Mapa final'!$H$46="Baja",'Mapa final'!$L$46="Moderado"),CONCATENATE("R",'Mapa final'!$A$46),"")</f>
        <v/>
      </c>
      <c r="W34" s="308"/>
      <c r="X34" s="308" t="str">
        <f>IF(AND('Mapa final'!$H$52="Baja",'Mapa final'!$L$52="Moderado"),CONCATENATE("R",'Mapa final'!$A$52),"")</f>
        <v/>
      </c>
      <c r="Y34" s="308"/>
      <c r="Z34" s="308" t="str">
        <f>IF(AND('Mapa final'!$H$58="Baja",'Mapa final'!$L$58="Moderado"),CONCATENATE("R",'Mapa final'!$A$58),"")</f>
        <v/>
      </c>
      <c r="AA34" s="309"/>
      <c r="AB34" s="290" t="str">
        <f>IF(AND('Mapa final'!$H$46="Baja",'Mapa final'!$L$46="Mayor"),CONCATENATE("R",'Mapa final'!$A$46),"")</f>
        <v/>
      </c>
      <c r="AC34" s="287"/>
      <c r="AD34" s="285" t="str">
        <f>IF(AND('Mapa final'!$H$52="Baja",'Mapa final'!$L$52="Mayor"),CONCATENATE("R",'Mapa final'!$A$52),"")</f>
        <v/>
      </c>
      <c r="AE34" s="285"/>
      <c r="AF34" s="285" t="str">
        <f>IF(AND('Mapa final'!$H$58="Baja",'Mapa final'!$L$58="Mayor"),CONCATENATE("R",'Mapa final'!$A$58),"")</f>
        <v/>
      </c>
      <c r="AG34" s="286"/>
      <c r="AH34" s="298" t="str">
        <f>IF(AND('Mapa final'!$H$46="Baja",'Mapa final'!$L$46="Catastrófico"),CONCATENATE("R",'Mapa final'!$A$46),"")</f>
        <v/>
      </c>
      <c r="AI34" s="299"/>
      <c r="AJ34" s="299" t="str">
        <f>IF(AND('Mapa final'!$H$52="Baja",'Mapa final'!$L$52="Catastrófico"),CONCATENATE("R",'Mapa final'!$A$52),"")</f>
        <v/>
      </c>
      <c r="AK34" s="299"/>
      <c r="AL34" s="299" t="str">
        <f>IF(AND('Mapa final'!$H$58="Baja",'Mapa final'!$L$58="Catastrófico"),CONCATENATE("R",'Mapa final'!$A$58),"")</f>
        <v/>
      </c>
      <c r="AM34" s="300"/>
      <c r="AN34" s="99"/>
      <c r="AO34" s="270"/>
      <c r="AP34" s="271"/>
      <c r="AQ34" s="271"/>
      <c r="AR34" s="271"/>
      <c r="AS34" s="271"/>
      <c r="AT34" s="27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row>
    <row r="35" spans="1:80" x14ac:dyDescent="0.25">
      <c r="A35" s="99"/>
      <c r="B35" s="238"/>
      <c r="C35" s="238"/>
      <c r="D35" s="239"/>
      <c r="E35" s="279"/>
      <c r="F35" s="280"/>
      <c r="G35" s="280"/>
      <c r="H35" s="280"/>
      <c r="I35" s="293"/>
      <c r="J35" s="318"/>
      <c r="K35" s="316"/>
      <c r="L35" s="316"/>
      <c r="M35" s="316"/>
      <c r="N35" s="316"/>
      <c r="O35" s="317"/>
      <c r="P35" s="308"/>
      <c r="Q35" s="308"/>
      <c r="R35" s="308"/>
      <c r="S35" s="308"/>
      <c r="T35" s="308"/>
      <c r="U35" s="309"/>
      <c r="V35" s="307"/>
      <c r="W35" s="308"/>
      <c r="X35" s="308"/>
      <c r="Y35" s="308"/>
      <c r="Z35" s="308"/>
      <c r="AA35" s="309"/>
      <c r="AB35" s="290"/>
      <c r="AC35" s="287"/>
      <c r="AD35" s="285"/>
      <c r="AE35" s="285"/>
      <c r="AF35" s="285"/>
      <c r="AG35" s="286"/>
      <c r="AH35" s="298"/>
      <c r="AI35" s="299"/>
      <c r="AJ35" s="299"/>
      <c r="AK35" s="299"/>
      <c r="AL35" s="299"/>
      <c r="AM35" s="300"/>
      <c r="AN35" s="99"/>
      <c r="AO35" s="270"/>
      <c r="AP35" s="271"/>
      <c r="AQ35" s="271"/>
      <c r="AR35" s="271"/>
      <c r="AS35" s="271"/>
      <c r="AT35" s="272"/>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row>
    <row r="36" spans="1:80" x14ac:dyDescent="0.25">
      <c r="A36" s="99"/>
      <c r="B36" s="238"/>
      <c r="C36" s="238"/>
      <c r="D36" s="239"/>
      <c r="E36" s="279"/>
      <c r="F36" s="280"/>
      <c r="G36" s="280"/>
      <c r="H36" s="280"/>
      <c r="I36" s="293"/>
      <c r="J36" s="318" t="str">
        <f>IF(AND('Mapa final'!$H$64="Baja",'Mapa final'!$L$64="Leve"),CONCATENATE("R",'Mapa final'!$A$64),"")</f>
        <v/>
      </c>
      <c r="K36" s="316"/>
      <c r="L36" s="316" t="str">
        <f>IF(AND('Mapa final'!$H$70="Baja",'Mapa final'!$L$70="Leve"),CONCATENATE("R",'Mapa final'!$A$70),"")</f>
        <v/>
      </c>
      <c r="M36" s="316"/>
      <c r="N36" s="316" t="str">
        <f>IF(AND('Mapa final'!$H$76="Baja",'Mapa final'!$L$76="Leve"),CONCATENATE("R",'Mapa final'!$A$76),"")</f>
        <v/>
      </c>
      <c r="O36" s="317"/>
      <c r="P36" s="308" t="str">
        <f>IF(AND('Mapa final'!$H$64="Baja",'Mapa final'!$L$64="Menor"),CONCATENATE("R",'Mapa final'!$A$64),"")</f>
        <v/>
      </c>
      <c r="Q36" s="308"/>
      <c r="R36" s="308" t="str">
        <f>IF(AND('Mapa final'!$H$70="Baja",'Mapa final'!$L$70="Menor"),CONCATENATE("R",'Mapa final'!$A$70),"")</f>
        <v/>
      </c>
      <c r="S36" s="308"/>
      <c r="T36" s="308" t="str">
        <f>IF(AND('Mapa final'!$H$76="Baja",'Mapa final'!$L$76="Menor"),CONCATENATE("R",'Mapa final'!$A$76),"")</f>
        <v/>
      </c>
      <c r="U36" s="309"/>
      <c r="V36" s="307" t="str">
        <f>IF(AND('Mapa final'!$H$64="Baja",'Mapa final'!$L$64="Moderado"),CONCATENATE("R",'Mapa final'!$A$64),"")</f>
        <v/>
      </c>
      <c r="W36" s="308"/>
      <c r="X36" s="308" t="str">
        <f>IF(AND('Mapa final'!$H$70="Baja",'Mapa final'!$L$70="Moderado"),CONCATENATE("R",'Mapa final'!$A$70),"")</f>
        <v/>
      </c>
      <c r="Y36" s="308"/>
      <c r="Z36" s="308" t="str">
        <f>IF(AND('Mapa final'!$H$76="Baja",'Mapa final'!$L$76="Moderado"),CONCATENATE("R",'Mapa final'!$A$76),"")</f>
        <v/>
      </c>
      <c r="AA36" s="309"/>
      <c r="AB36" s="290" t="str">
        <f>IF(AND('Mapa final'!$H$64="Baja",'Mapa final'!$L$64="Mayor"),CONCATENATE("R",'Mapa final'!$A$64),"")</f>
        <v/>
      </c>
      <c r="AC36" s="287"/>
      <c r="AD36" s="285" t="str">
        <f>IF(AND('Mapa final'!$H$70="Baja",'Mapa final'!$L$70="Mayor"),CONCATENATE("R",'Mapa final'!$A$70),"")</f>
        <v/>
      </c>
      <c r="AE36" s="285"/>
      <c r="AF36" s="285" t="str">
        <f>IF(AND('Mapa final'!$H$76="Baja",'Mapa final'!$L$76="Mayor"),CONCATENATE("R",'Mapa final'!$A$76),"")</f>
        <v/>
      </c>
      <c r="AG36" s="286"/>
      <c r="AH36" s="298" t="str">
        <f>IF(AND('Mapa final'!$H$64="Baja",'Mapa final'!$L$64="Catastrófico"),CONCATENATE("R",'Mapa final'!$A$64),"")</f>
        <v/>
      </c>
      <c r="AI36" s="299"/>
      <c r="AJ36" s="299" t="str">
        <f>IF(AND('Mapa final'!$H$70="Baja",'Mapa final'!$L$70="Catastrófico"),CONCATENATE("R",'Mapa final'!$A$70),"")</f>
        <v/>
      </c>
      <c r="AK36" s="299"/>
      <c r="AL36" s="299" t="str">
        <f>IF(AND('Mapa final'!$H$76="Baja",'Mapa final'!$L$76="Catastrófico"),CONCATENATE("R",'Mapa final'!$A$76),"")</f>
        <v/>
      </c>
      <c r="AM36" s="300"/>
      <c r="AN36" s="99"/>
      <c r="AO36" s="270"/>
      <c r="AP36" s="271"/>
      <c r="AQ36" s="271"/>
      <c r="AR36" s="271"/>
      <c r="AS36" s="271"/>
      <c r="AT36" s="272"/>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row>
    <row r="37" spans="1:80" ht="15.75" thickBot="1" x14ac:dyDescent="0.3">
      <c r="A37" s="99"/>
      <c r="B37" s="238"/>
      <c r="C37" s="238"/>
      <c r="D37" s="239"/>
      <c r="E37" s="282"/>
      <c r="F37" s="283"/>
      <c r="G37" s="283"/>
      <c r="H37" s="283"/>
      <c r="I37" s="283"/>
      <c r="J37" s="319"/>
      <c r="K37" s="320"/>
      <c r="L37" s="320"/>
      <c r="M37" s="320"/>
      <c r="N37" s="320"/>
      <c r="O37" s="321"/>
      <c r="P37" s="311"/>
      <c r="Q37" s="311"/>
      <c r="R37" s="311"/>
      <c r="S37" s="311"/>
      <c r="T37" s="311"/>
      <c r="U37" s="312"/>
      <c r="V37" s="310"/>
      <c r="W37" s="311"/>
      <c r="X37" s="311"/>
      <c r="Y37" s="311"/>
      <c r="Z37" s="311"/>
      <c r="AA37" s="312"/>
      <c r="AB37" s="295"/>
      <c r="AC37" s="296"/>
      <c r="AD37" s="296"/>
      <c r="AE37" s="296"/>
      <c r="AF37" s="296"/>
      <c r="AG37" s="297"/>
      <c r="AH37" s="301"/>
      <c r="AI37" s="302"/>
      <c r="AJ37" s="302"/>
      <c r="AK37" s="302"/>
      <c r="AL37" s="302"/>
      <c r="AM37" s="303"/>
      <c r="AN37" s="99"/>
      <c r="AO37" s="273"/>
      <c r="AP37" s="274"/>
      <c r="AQ37" s="274"/>
      <c r="AR37" s="274"/>
      <c r="AS37" s="274"/>
      <c r="AT37" s="275"/>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row>
    <row r="38" spans="1:80" x14ac:dyDescent="0.25">
      <c r="A38" s="99"/>
      <c r="B38" s="238"/>
      <c r="C38" s="238"/>
      <c r="D38" s="239"/>
      <c r="E38" s="276" t="s">
        <v>113</v>
      </c>
      <c r="F38" s="277"/>
      <c r="G38" s="277"/>
      <c r="H38" s="277"/>
      <c r="I38" s="278"/>
      <c r="J38" s="322" t="str">
        <f>IF(AND('Mapa final'!$H$10="Muy Baja",'Mapa final'!$L$10="Leve"),CONCATENATE("R",'Mapa final'!$A$10),"")</f>
        <v/>
      </c>
      <c r="K38" s="323"/>
      <c r="L38" s="323" t="str">
        <f>IF(AND('Mapa final'!$H$16="Muy Baja",'Mapa final'!$L$16="Leve"),CONCATENATE("R",'Mapa final'!$A$16),"")</f>
        <v/>
      </c>
      <c r="M38" s="323"/>
      <c r="N38" s="323" t="str">
        <f>IF(AND('Mapa final'!$H$22="Muy Baja",'Mapa final'!$L$22="Leve"),CONCATENATE("R",'Mapa final'!$A$22),"")</f>
        <v/>
      </c>
      <c r="O38" s="324"/>
      <c r="P38" s="322" t="str">
        <f>IF(AND('Mapa final'!$H$10="Muy Baja",'Mapa final'!$L$10="Menor"),CONCATENATE("R",'Mapa final'!$A$10),"")</f>
        <v/>
      </c>
      <c r="Q38" s="323"/>
      <c r="R38" s="323" t="str">
        <f>IF(AND('Mapa final'!$H$16="Muy Baja",'Mapa final'!$L$16="Menor"),CONCATENATE("R",'Mapa final'!$A$16),"")</f>
        <v/>
      </c>
      <c r="S38" s="323"/>
      <c r="T38" s="323" t="str">
        <f>IF(AND('Mapa final'!$H$22="Muy Baja",'Mapa final'!$L$22="Menor"),CONCATENATE("R",'Mapa final'!$A$22),"")</f>
        <v/>
      </c>
      <c r="U38" s="324"/>
      <c r="V38" s="313" t="str">
        <f>IF(AND('Mapa final'!$H$10="Muy Baja",'Mapa final'!$L$10="Moderado"),CONCATENATE("R",'Mapa final'!$A$10),"")</f>
        <v/>
      </c>
      <c r="W38" s="314"/>
      <c r="X38" s="314" t="str">
        <f>IF(AND('Mapa final'!$H$16="Muy Baja",'Mapa final'!$L$16="Moderado"),CONCATENATE("R",'Mapa final'!$A$16),"")</f>
        <v/>
      </c>
      <c r="Y38" s="314"/>
      <c r="Z38" s="314" t="str">
        <f>IF(AND('Mapa final'!$H$22="Muy Baja",'Mapa final'!$L$22="Moderado"),CONCATENATE("R",'Mapa final'!$A$22),"")</f>
        <v/>
      </c>
      <c r="AA38" s="315"/>
      <c r="AB38" s="288" t="str">
        <f>IF(AND('Mapa final'!$H$10="Muy Baja",'Mapa final'!$L$10="Mayor"),CONCATENATE("R",'Mapa final'!$A$10),"")</f>
        <v/>
      </c>
      <c r="AC38" s="289"/>
      <c r="AD38" s="289" t="str">
        <f>IF(AND('Mapa final'!$H$16="Muy Baja",'Mapa final'!$L$16="Mayor"),CONCATENATE("R",'Mapa final'!$A$16),"")</f>
        <v/>
      </c>
      <c r="AE38" s="289"/>
      <c r="AF38" s="289" t="str">
        <f>IF(AND('Mapa final'!$H$22="Muy Baja",'Mapa final'!$L$22="Mayor"),CONCATENATE("R",'Mapa final'!$A$22),"")</f>
        <v/>
      </c>
      <c r="AG38" s="291"/>
      <c r="AH38" s="304" t="str">
        <f>IF(AND('Mapa final'!$H$10="Muy Baja",'Mapa final'!$L$10="Catastrófico"),CONCATENATE("R",'Mapa final'!$A$10),"")</f>
        <v/>
      </c>
      <c r="AI38" s="305"/>
      <c r="AJ38" s="305" t="str">
        <f>IF(AND('Mapa final'!$H$16="Muy Baja",'Mapa final'!$L$16="Catastrófico"),CONCATENATE("R",'Mapa final'!$A$16),"")</f>
        <v/>
      </c>
      <c r="AK38" s="305"/>
      <c r="AL38" s="305" t="str">
        <f>IF(AND('Mapa final'!$H$22="Muy Baja",'Mapa final'!$L$22="Catastrófico"),CONCATENATE("R",'Mapa final'!$A$22),"")</f>
        <v/>
      </c>
      <c r="AM38" s="306"/>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row>
    <row r="39" spans="1:80" x14ac:dyDescent="0.25">
      <c r="A39" s="99"/>
      <c r="B39" s="238"/>
      <c r="C39" s="238"/>
      <c r="D39" s="239"/>
      <c r="E39" s="279"/>
      <c r="F39" s="280"/>
      <c r="G39" s="280"/>
      <c r="H39" s="280"/>
      <c r="I39" s="281"/>
      <c r="J39" s="318"/>
      <c r="K39" s="316"/>
      <c r="L39" s="316"/>
      <c r="M39" s="316"/>
      <c r="N39" s="316"/>
      <c r="O39" s="317"/>
      <c r="P39" s="318"/>
      <c r="Q39" s="316"/>
      <c r="R39" s="316"/>
      <c r="S39" s="316"/>
      <c r="T39" s="316"/>
      <c r="U39" s="317"/>
      <c r="V39" s="307"/>
      <c r="W39" s="308"/>
      <c r="X39" s="308"/>
      <c r="Y39" s="308"/>
      <c r="Z39" s="308"/>
      <c r="AA39" s="309"/>
      <c r="AB39" s="290"/>
      <c r="AC39" s="287"/>
      <c r="AD39" s="287"/>
      <c r="AE39" s="287"/>
      <c r="AF39" s="287"/>
      <c r="AG39" s="286"/>
      <c r="AH39" s="298"/>
      <c r="AI39" s="299"/>
      <c r="AJ39" s="299"/>
      <c r="AK39" s="299"/>
      <c r="AL39" s="299"/>
      <c r="AM39" s="300"/>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row>
    <row r="40" spans="1:80" x14ac:dyDescent="0.25">
      <c r="A40" s="99"/>
      <c r="B40" s="238"/>
      <c r="C40" s="238"/>
      <c r="D40" s="239"/>
      <c r="E40" s="279"/>
      <c r="F40" s="280"/>
      <c r="G40" s="280"/>
      <c r="H40" s="280"/>
      <c r="I40" s="281"/>
      <c r="J40" s="318" t="str">
        <f>IF(AND('Mapa final'!$H$28="Muy Baja",'Mapa final'!$L$28="Leve"),CONCATENATE("R",'Mapa final'!$A$28),"")</f>
        <v/>
      </c>
      <c r="K40" s="316"/>
      <c r="L40" s="316" t="str">
        <f>IF(AND('Mapa final'!$H$34="Muy Baja",'Mapa final'!$L$34="Leve"),CONCATENATE("R",'Mapa final'!$A$34),"")</f>
        <v/>
      </c>
      <c r="M40" s="316"/>
      <c r="N40" s="316" t="str">
        <f>IF(AND('Mapa final'!$H$40="Muy Baja",'Mapa final'!$L$40="Leve"),CONCATENATE("R",'Mapa final'!$A$40),"")</f>
        <v/>
      </c>
      <c r="O40" s="317"/>
      <c r="P40" s="318" t="str">
        <f>IF(AND('Mapa final'!$H$28="Muy Baja",'Mapa final'!$L$28="Menor"),CONCATENATE("R",'Mapa final'!$A$28),"")</f>
        <v/>
      </c>
      <c r="Q40" s="316"/>
      <c r="R40" s="316" t="str">
        <f>IF(AND('Mapa final'!$H$34="Muy Baja",'Mapa final'!$L$34="Menor"),CONCATENATE("R",'Mapa final'!$A$34),"")</f>
        <v/>
      </c>
      <c r="S40" s="316"/>
      <c r="T40" s="316" t="str">
        <f>IF(AND('Mapa final'!$H$40="Muy Baja",'Mapa final'!$L$40="Menor"),CONCATENATE("R",'Mapa final'!$A$40),"")</f>
        <v/>
      </c>
      <c r="U40" s="317"/>
      <c r="V40" s="307" t="str">
        <f>IF(AND('Mapa final'!$H$28="Muy Baja",'Mapa final'!$L$28="Moderado"),CONCATENATE("R",'Mapa final'!$A$28),"")</f>
        <v/>
      </c>
      <c r="W40" s="308"/>
      <c r="X40" s="308" t="str">
        <f>IF(AND('Mapa final'!$H$34="Muy Baja",'Mapa final'!$L$34="Moderado"),CONCATENATE("R",'Mapa final'!$A$34),"")</f>
        <v/>
      </c>
      <c r="Y40" s="308"/>
      <c r="Z40" s="308" t="str">
        <f>IF(AND('Mapa final'!$H$40="Muy Baja",'Mapa final'!$L$40="Moderado"),CONCATENATE("R",'Mapa final'!$A$40),"")</f>
        <v/>
      </c>
      <c r="AA40" s="309"/>
      <c r="AB40" s="290" t="str">
        <f>IF(AND('Mapa final'!$H$28="Muy Baja",'Mapa final'!$L$28="Mayor"),CONCATENATE("R",'Mapa final'!$A$28),"")</f>
        <v/>
      </c>
      <c r="AC40" s="287"/>
      <c r="AD40" s="285" t="str">
        <f>IF(AND('Mapa final'!$H$34="Muy Baja",'Mapa final'!$L$34="Mayor"),CONCATENATE("R",'Mapa final'!$A$34),"")</f>
        <v/>
      </c>
      <c r="AE40" s="285"/>
      <c r="AF40" s="285" t="str">
        <f>IF(AND('Mapa final'!$H$40="Muy Baja",'Mapa final'!$L$40="Mayor"),CONCATENATE("R",'Mapa final'!$A$40),"")</f>
        <v/>
      </c>
      <c r="AG40" s="286"/>
      <c r="AH40" s="298" t="str">
        <f>IF(AND('Mapa final'!$H$28="Muy Baja",'Mapa final'!$L$28="Catastrófico"),CONCATENATE("R",'Mapa final'!$A$28),"")</f>
        <v/>
      </c>
      <c r="AI40" s="299"/>
      <c r="AJ40" s="299" t="str">
        <f>IF(AND('Mapa final'!$H$34="Muy Baja",'Mapa final'!$L$34="Catastrófico"),CONCATENATE("R",'Mapa final'!$A$34),"")</f>
        <v/>
      </c>
      <c r="AK40" s="299"/>
      <c r="AL40" s="299" t="str">
        <f>IF(AND('Mapa final'!$H$40="Muy Baja",'Mapa final'!$L$40="Catastrófico"),CONCATENATE("R",'Mapa final'!$A$40),"")</f>
        <v/>
      </c>
      <c r="AM40" s="300"/>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row>
    <row r="41" spans="1:80" x14ac:dyDescent="0.25">
      <c r="A41" s="99"/>
      <c r="B41" s="238"/>
      <c r="C41" s="238"/>
      <c r="D41" s="239"/>
      <c r="E41" s="279"/>
      <c r="F41" s="280"/>
      <c r="G41" s="280"/>
      <c r="H41" s="280"/>
      <c r="I41" s="281"/>
      <c r="J41" s="318"/>
      <c r="K41" s="316"/>
      <c r="L41" s="316"/>
      <c r="M41" s="316"/>
      <c r="N41" s="316"/>
      <c r="O41" s="317"/>
      <c r="P41" s="318"/>
      <c r="Q41" s="316"/>
      <c r="R41" s="316"/>
      <c r="S41" s="316"/>
      <c r="T41" s="316"/>
      <c r="U41" s="317"/>
      <c r="V41" s="307"/>
      <c r="W41" s="308"/>
      <c r="X41" s="308"/>
      <c r="Y41" s="308"/>
      <c r="Z41" s="308"/>
      <c r="AA41" s="309"/>
      <c r="AB41" s="290"/>
      <c r="AC41" s="287"/>
      <c r="AD41" s="285"/>
      <c r="AE41" s="285"/>
      <c r="AF41" s="285"/>
      <c r="AG41" s="286"/>
      <c r="AH41" s="298"/>
      <c r="AI41" s="299"/>
      <c r="AJ41" s="299"/>
      <c r="AK41" s="299"/>
      <c r="AL41" s="299"/>
      <c r="AM41" s="300"/>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row>
    <row r="42" spans="1:80" x14ac:dyDescent="0.25">
      <c r="A42" s="99"/>
      <c r="B42" s="238"/>
      <c r="C42" s="238"/>
      <c r="D42" s="239"/>
      <c r="E42" s="279"/>
      <c r="F42" s="280"/>
      <c r="G42" s="280"/>
      <c r="H42" s="280"/>
      <c r="I42" s="281"/>
      <c r="J42" s="318" t="str">
        <f>IF(AND('Mapa final'!$H$46="Muy Baja",'Mapa final'!$L$46="Leve"),CONCATENATE("R",'Mapa final'!$A$46),"")</f>
        <v/>
      </c>
      <c r="K42" s="316"/>
      <c r="L42" s="316" t="str">
        <f>IF(AND('Mapa final'!$H$52="Muy Baja",'Mapa final'!$L$52="Leve"),CONCATENATE("R",'Mapa final'!$A$52),"")</f>
        <v/>
      </c>
      <c r="M42" s="316"/>
      <c r="N42" s="316" t="str">
        <f>IF(AND('Mapa final'!$H$58="Muy Baja",'Mapa final'!$L$58="Leve"),CONCATENATE("R",'Mapa final'!$A$58),"")</f>
        <v/>
      </c>
      <c r="O42" s="317"/>
      <c r="P42" s="318" t="str">
        <f>IF(AND('Mapa final'!$H$46="Muy Baja",'Mapa final'!$L$46="Menor"),CONCATENATE("R",'Mapa final'!$A$46),"")</f>
        <v/>
      </c>
      <c r="Q42" s="316"/>
      <c r="R42" s="316" t="str">
        <f>IF(AND('Mapa final'!$H$52="Muy Baja",'Mapa final'!$L$52="Menor"),CONCATENATE("R",'Mapa final'!$A$52),"")</f>
        <v/>
      </c>
      <c r="S42" s="316"/>
      <c r="T42" s="316" t="str">
        <f>IF(AND('Mapa final'!$H$58="Muy Baja",'Mapa final'!$L$58="Menor"),CONCATENATE("R",'Mapa final'!$A$58),"")</f>
        <v/>
      </c>
      <c r="U42" s="317"/>
      <c r="V42" s="307" t="str">
        <f>IF(AND('Mapa final'!$H$46="Muy Baja",'Mapa final'!$L$46="Moderado"),CONCATENATE("R",'Mapa final'!$A$46),"")</f>
        <v/>
      </c>
      <c r="W42" s="308"/>
      <c r="X42" s="308" t="str">
        <f>IF(AND('Mapa final'!$H$52="Muy Baja",'Mapa final'!$L$52="Moderado"),CONCATENATE("R",'Mapa final'!$A$52),"")</f>
        <v/>
      </c>
      <c r="Y42" s="308"/>
      <c r="Z42" s="308" t="str">
        <f>IF(AND('Mapa final'!$H$58="Muy Baja",'Mapa final'!$L$58="Moderado"),CONCATENATE("R",'Mapa final'!$A$58),"")</f>
        <v/>
      </c>
      <c r="AA42" s="309"/>
      <c r="AB42" s="290" t="str">
        <f>IF(AND('Mapa final'!$H$46="Muy Baja",'Mapa final'!$L$46="Mayor"),CONCATENATE("R",'Mapa final'!$A$46),"")</f>
        <v/>
      </c>
      <c r="AC42" s="287"/>
      <c r="AD42" s="285" t="str">
        <f>IF(AND('Mapa final'!$H$52="Muy Baja",'Mapa final'!$L$52="Mayor"),CONCATENATE("R",'Mapa final'!$A$52),"")</f>
        <v/>
      </c>
      <c r="AE42" s="285"/>
      <c r="AF42" s="285" t="str">
        <f>IF(AND('Mapa final'!$H$58="Muy Baja",'Mapa final'!$L$58="Mayor"),CONCATENATE("R",'Mapa final'!$A$58),"")</f>
        <v/>
      </c>
      <c r="AG42" s="286"/>
      <c r="AH42" s="298" t="str">
        <f>IF(AND('Mapa final'!$H$46="Muy Baja",'Mapa final'!$L$46="Catastrófico"),CONCATENATE("R",'Mapa final'!$A$46),"")</f>
        <v/>
      </c>
      <c r="AI42" s="299"/>
      <c r="AJ42" s="299" t="str">
        <f>IF(AND('Mapa final'!$H$52="Muy Baja",'Mapa final'!$L$52="Catastrófico"),CONCATENATE("R",'Mapa final'!$A$52),"")</f>
        <v/>
      </c>
      <c r="AK42" s="299"/>
      <c r="AL42" s="299" t="str">
        <f>IF(AND('Mapa final'!$H$58="Muy Baja",'Mapa final'!$L$58="Catastrófico"),CONCATENATE("R",'Mapa final'!$A$58),"")</f>
        <v/>
      </c>
      <c r="AM42" s="300"/>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row>
    <row r="43" spans="1:80" x14ac:dyDescent="0.25">
      <c r="A43" s="99"/>
      <c r="B43" s="238"/>
      <c r="C43" s="238"/>
      <c r="D43" s="239"/>
      <c r="E43" s="279"/>
      <c r="F43" s="280"/>
      <c r="G43" s="280"/>
      <c r="H43" s="280"/>
      <c r="I43" s="281"/>
      <c r="J43" s="318"/>
      <c r="K43" s="316"/>
      <c r="L43" s="316"/>
      <c r="M43" s="316"/>
      <c r="N43" s="316"/>
      <c r="O43" s="317"/>
      <c r="P43" s="318"/>
      <c r="Q43" s="316"/>
      <c r="R43" s="316"/>
      <c r="S43" s="316"/>
      <c r="T43" s="316"/>
      <c r="U43" s="317"/>
      <c r="V43" s="307"/>
      <c r="W43" s="308"/>
      <c r="X43" s="308"/>
      <c r="Y43" s="308"/>
      <c r="Z43" s="308"/>
      <c r="AA43" s="309"/>
      <c r="AB43" s="290"/>
      <c r="AC43" s="287"/>
      <c r="AD43" s="285"/>
      <c r="AE43" s="285"/>
      <c r="AF43" s="285"/>
      <c r="AG43" s="286"/>
      <c r="AH43" s="298"/>
      <c r="AI43" s="299"/>
      <c r="AJ43" s="299"/>
      <c r="AK43" s="299"/>
      <c r="AL43" s="299"/>
      <c r="AM43" s="300"/>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row>
    <row r="44" spans="1:80" x14ac:dyDescent="0.25">
      <c r="A44" s="99"/>
      <c r="B44" s="238"/>
      <c r="C44" s="238"/>
      <c r="D44" s="239"/>
      <c r="E44" s="279"/>
      <c r="F44" s="280"/>
      <c r="G44" s="280"/>
      <c r="H44" s="280"/>
      <c r="I44" s="281"/>
      <c r="J44" s="318" t="str">
        <f>IF(AND('Mapa final'!$H$64="Muy Baja",'Mapa final'!$L$64="Leve"),CONCATENATE("R",'Mapa final'!$A$64),"")</f>
        <v/>
      </c>
      <c r="K44" s="316"/>
      <c r="L44" s="316" t="str">
        <f>IF(AND('Mapa final'!$H$70="Muy Baja",'Mapa final'!$L$70="Leve"),CONCATENATE("R",'Mapa final'!$A$70),"")</f>
        <v/>
      </c>
      <c r="M44" s="316"/>
      <c r="N44" s="316" t="str">
        <f>IF(AND('Mapa final'!$H$76="Muy Baja",'Mapa final'!$L$76="Leve"),CONCATENATE("R",'Mapa final'!$A$76),"")</f>
        <v/>
      </c>
      <c r="O44" s="317"/>
      <c r="P44" s="318" t="str">
        <f>IF(AND('Mapa final'!$H$64="Muy Baja",'Mapa final'!$L$64="Menor"),CONCATENATE("R",'Mapa final'!$A$64),"")</f>
        <v/>
      </c>
      <c r="Q44" s="316"/>
      <c r="R44" s="316" t="str">
        <f>IF(AND('Mapa final'!$H$70="Muy Baja",'Mapa final'!$L$70="Menor"),CONCATENATE("R",'Mapa final'!$A$70),"")</f>
        <v/>
      </c>
      <c r="S44" s="316"/>
      <c r="T44" s="316" t="str">
        <f>IF(AND('Mapa final'!$H$76="Muy Baja",'Mapa final'!$L$76="Menor"),CONCATENATE("R",'Mapa final'!$A$76),"")</f>
        <v/>
      </c>
      <c r="U44" s="317"/>
      <c r="V44" s="307" t="str">
        <f>IF(AND('Mapa final'!$H$64="Muy Baja",'Mapa final'!$L$64="Moderado"),CONCATENATE("R",'Mapa final'!$A$64),"")</f>
        <v/>
      </c>
      <c r="W44" s="308"/>
      <c r="X44" s="308" t="str">
        <f>IF(AND('Mapa final'!$H$70="Muy Baja",'Mapa final'!$L$70="Moderado"),CONCATENATE("R",'Mapa final'!$A$70),"")</f>
        <v/>
      </c>
      <c r="Y44" s="308"/>
      <c r="Z44" s="308" t="str">
        <f>IF(AND('Mapa final'!$H$76="Muy Baja",'Mapa final'!$L$76="Moderado"),CONCATENATE("R",'Mapa final'!$A$76),"")</f>
        <v/>
      </c>
      <c r="AA44" s="309"/>
      <c r="AB44" s="290" t="str">
        <f>IF(AND('Mapa final'!$H$64="Muy Baja",'Mapa final'!$L$64="Mayor"),CONCATENATE("R",'Mapa final'!$A$64),"")</f>
        <v/>
      </c>
      <c r="AC44" s="287"/>
      <c r="AD44" s="285" t="str">
        <f>IF(AND('Mapa final'!$H$70="Muy Baja",'Mapa final'!$L$70="Mayor"),CONCATENATE("R",'Mapa final'!$A$70),"")</f>
        <v/>
      </c>
      <c r="AE44" s="285"/>
      <c r="AF44" s="285" t="str">
        <f>IF(AND('Mapa final'!$H$76="Muy Baja",'Mapa final'!$L$76="Mayor"),CONCATENATE("R",'Mapa final'!$A$76),"")</f>
        <v/>
      </c>
      <c r="AG44" s="286"/>
      <c r="AH44" s="298" t="str">
        <f>IF(AND('Mapa final'!$H$64="Muy Baja",'Mapa final'!$L$64="Catastrófico"),CONCATENATE("R",'Mapa final'!$A$64),"")</f>
        <v/>
      </c>
      <c r="AI44" s="299"/>
      <c r="AJ44" s="299" t="str">
        <f>IF(AND('Mapa final'!$H$70="Muy Baja",'Mapa final'!$L$70="Catastrófico"),CONCATENATE("R",'Mapa final'!$A$70),"")</f>
        <v/>
      </c>
      <c r="AK44" s="299"/>
      <c r="AL44" s="299" t="str">
        <f>IF(AND('Mapa final'!$H$76="Muy Baja",'Mapa final'!$L$76="Catastrófico"),CONCATENATE("R",'Mapa final'!$A$76),"")</f>
        <v/>
      </c>
      <c r="AM44" s="300"/>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row>
    <row r="45" spans="1:80" ht="15.75" thickBot="1" x14ac:dyDescent="0.3">
      <c r="A45" s="99"/>
      <c r="B45" s="238"/>
      <c r="C45" s="238"/>
      <c r="D45" s="239"/>
      <c r="E45" s="282"/>
      <c r="F45" s="283"/>
      <c r="G45" s="283"/>
      <c r="H45" s="283"/>
      <c r="I45" s="284"/>
      <c r="J45" s="319"/>
      <c r="K45" s="320"/>
      <c r="L45" s="320"/>
      <c r="M45" s="320"/>
      <c r="N45" s="320"/>
      <c r="O45" s="321"/>
      <c r="P45" s="319"/>
      <c r="Q45" s="320"/>
      <c r="R45" s="320"/>
      <c r="S45" s="320"/>
      <c r="T45" s="320"/>
      <c r="U45" s="321"/>
      <c r="V45" s="310"/>
      <c r="W45" s="311"/>
      <c r="X45" s="311"/>
      <c r="Y45" s="311"/>
      <c r="Z45" s="311"/>
      <c r="AA45" s="312"/>
      <c r="AB45" s="295"/>
      <c r="AC45" s="296"/>
      <c r="AD45" s="296"/>
      <c r="AE45" s="296"/>
      <c r="AF45" s="296"/>
      <c r="AG45" s="297"/>
      <c r="AH45" s="301"/>
      <c r="AI45" s="302"/>
      <c r="AJ45" s="302"/>
      <c r="AK45" s="302"/>
      <c r="AL45" s="302"/>
      <c r="AM45" s="303"/>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row>
    <row r="46" spans="1:80" x14ac:dyDescent="0.25">
      <c r="A46" s="99"/>
      <c r="B46" s="99"/>
      <c r="C46" s="99"/>
      <c r="D46" s="99"/>
      <c r="E46" s="99"/>
      <c r="F46" s="99"/>
      <c r="G46" s="99"/>
      <c r="H46" s="99"/>
      <c r="I46" s="99"/>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4"/>
      <c r="AD46" s="277"/>
      <c r="AE46" s="277"/>
      <c r="AF46" s="277"/>
      <c r="AG46" s="278"/>
      <c r="AH46" s="276" t="s">
        <v>108</v>
      </c>
      <c r="AI46" s="277"/>
      <c r="AJ46" s="277"/>
      <c r="AK46" s="277"/>
      <c r="AL46" s="277"/>
      <c r="AM46" s="278"/>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x14ac:dyDescent="0.25">
      <c r="A47" s="99"/>
      <c r="B47" s="99"/>
      <c r="C47" s="99"/>
      <c r="D47" s="99"/>
      <c r="E47" s="99"/>
      <c r="F47" s="99"/>
      <c r="G47" s="99"/>
      <c r="H47" s="99"/>
      <c r="I47" s="99"/>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x14ac:dyDescent="0.25">
      <c r="A48" s="99"/>
      <c r="B48" s="99"/>
      <c r="C48" s="99"/>
      <c r="D48" s="99"/>
      <c r="E48" s="99"/>
      <c r="F48" s="99"/>
      <c r="G48" s="99"/>
      <c r="H48" s="99"/>
      <c r="I48" s="99"/>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x14ac:dyDescent="0.25">
      <c r="A49" s="99"/>
      <c r="B49" s="99"/>
      <c r="C49" s="99"/>
      <c r="D49" s="99"/>
      <c r="E49" s="99"/>
      <c r="F49" s="99"/>
      <c r="G49" s="99"/>
      <c r="H49" s="99"/>
      <c r="I49" s="99"/>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x14ac:dyDescent="0.25">
      <c r="A50" s="99"/>
      <c r="B50" s="99"/>
      <c r="C50" s="99"/>
      <c r="D50" s="99"/>
      <c r="E50" s="99"/>
      <c r="F50" s="99"/>
      <c r="G50" s="99"/>
      <c r="H50" s="99"/>
      <c r="I50" s="99"/>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75" thickBot="1" x14ac:dyDescent="0.3">
      <c r="A51" s="99"/>
      <c r="B51" s="99"/>
      <c r="C51" s="99"/>
      <c r="D51" s="99"/>
      <c r="E51" s="99"/>
      <c r="F51" s="99"/>
      <c r="G51" s="99"/>
      <c r="H51" s="99"/>
      <c r="I51" s="99"/>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x14ac:dyDescent="0.2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x14ac:dyDescent="0.2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x14ac:dyDescent="0.2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row>
    <row r="63" spans="1:80" x14ac:dyDescent="0.25">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row>
    <row r="64" spans="1:80" x14ac:dyDescent="0.2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row>
    <row r="65" spans="1:8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row>
    <row r="66" spans="1:8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row>
    <row r="67" spans="1:8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row>
    <row r="68" spans="1:8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row>
    <row r="69" spans="1:8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row>
    <row r="70" spans="1:8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row>
    <row r="71" spans="1:8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row>
    <row r="72" spans="1:8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row>
    <row r="73" spans="1:8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row>
    <row r="74" spans="1:8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row>
    <row r="75" spans="1:8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row>
    <row r="76" spans="1:8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row>
    <row r="77" spans="1:8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row>
    <row r="78" spans="1:8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row>
    <row r="79" spans="1:8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row>
    <row r="80" spans="1:8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row>
    <row r="81" spans="1:63"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row>
    <row r="82" spans="1:63"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row>
    <row r="83" spans="1:63"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row>
    <row r="84" spans="1:63"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row>
    <row r="85" spans="1:63"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row>
    <row r="86" spans="1:63"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row>
    <row r="87" spans="1:63"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row>
    <row r="88" spans="1:63"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row>
    <row r="89" spans="1:63"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row>
    <row r="90" spans="1:63"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row>
    <row r="91" spans="1:63"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row>
    <row r="92" spans="1:63"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row>
    <row r="93" spans="1:63"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row>
    <row r="94" spans="1:6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row>
    <row r="95" spans="1:6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row>
    <row r="96" spans="1:63"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row>
    <row r="97" spans="1:63"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row>
    <row r="98" spans="1:63"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row>
    <row r="99" spans="1:63"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row>
    <row r="100" spans="1:63"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row>
    <row r="101" spans="1:63"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row>
    <row r="102" spans="1:63"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row>
    <row r="103" spans="1:63"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row>
    <row r="104" spans="1:63"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row>
    <row r="105" spans="1:63"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row>
    <row r="106" spans="1:63"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row>
    <row r="107" spans="1:63"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row>
    <row r="108" spans="1:63"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row>
    <row r="109" spans="1:63"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row>
    <row r="110" spans="1:63"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row>
    <row r="111" spans="1:63"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row>
    <row r="112" spans="1:63"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row>
    <row r="113" spans="1:63"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row>
    <row r="114" spans="1:63"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row>
    <row r="115" spans="1:63"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row>
    <row r="116" spans="1:63"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row>
    <row r="117" spans="1:63"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row>
    <row r="118" spans="1:63"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row>
    <row r="119" spans="1:63"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row>
    <row r="120" spans="1:63"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row>
    <row r="121" spans="1:63"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row>
    <row r="122" spans="1:63" x14ac:dyDescent="0.25">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row>
    <row r="123" spans="1:63" x14ac:dyDescent="0.25">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row>
    <row r="124" spans="1:63" x14ac:dyDescent="0.25">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row>
    <row r="125" spans="1:63" x14ac:dyDescent="0.25">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row>
    <row r="126" spans="1:63" x14ac:dyDescent="0.25">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row>
    <row r="127" spans="1:63" x14ac:dyDescent="0.25">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row>
    <row r="128" spans="1:63" x14ac:dyDescent="0.25">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row>
    <row r="129" spans="2:63" x14ac:dyDescent="0.25">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row>
    <row r="130" spans="2:63" x14ac:dyDescent="0.25">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row>
    <row r="131" spans="2:63" x14ac:dyDescent="0.25">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row>
    <row r="132" spans="2:63" x14ac:dyDescent="0.25">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row>
    <row r="133" spans="2:63" x14ac:dyDescent="0.25">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row>
    <row r="134" spans="2:63" x14ac:dyDescent="0.25">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row>
    <row r="135" spans="2:63" x14ac:dyDescent="0.25">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row>
    <row r="136" spans="2:63" x14ac:dyDescent="0.25">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row>
    <row r="137" spans="2:63" x14ac:dyDescent="0.25">
      <c r="B137" s="99"/>
      <c r="C137" s="99"/>
      <c r="D137" s="99"/>
      <c r="E137" s="99"/>
      <c r="F137" s="99"/>
      <c r="G137" s="99"/>
      <c r="H137" s="99"/>
      <c r="I137" s="99"/>
    </row>
    <row r="138" spans="2:63" x14ac:dyDescent="0.25">
      <c r="B138" s="99"/>
      <c r="C138" s="99"/>
      <c r="D138" s="99"/>
      <c r="E138" s="99"/>
      <c r="F138" s="99"/>
      <c r="G138" s="99"/>
      <c r="H138" s="99"/>
      <c r="I138" s="99"/>
    </row>
    <row r="139" spans="2:63" x14ac:dyDescent="0.25">
      <c r="B139" s="99"/>
      <c r="C139" s="99"/>
      <c r="D139" s="99"/>
      <c r="E139" s="99"/>
      <c r="F139" s="99"/>
      <c r="G139" s="99"/>
      <c r="H139" s="99"/>
      <c r="I139" s="99"/>
    </row>
    <row r="140" spans="2:63" x14ac:dyDescent="0.25">
      <c r="B140" s="99"/>
      <c r="C140" s="99"/>
      <c r="D140" s="99"/>
      <c r="E140" s="99"/>
      <c r="F140" s="99"/>
      <c r="G140" s="99"/>
      <c r="H140" s="99"/>
      <c r="I140" s="9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row>
    <row r="2" spans="1:91" ht="18" customHeight="1" x14ac:dyDescent="0.25">
      <c r="A2" s="99"/>
      <c r="B2" s="352" t="s">
        <v>160</v>
      </c>
      <c r="C2" s="353"/>
      <c r="D2" s="353"/>
      <c r="E2" s="353"/>
      <c r="F2" s="353"/>
      <c r="G2" s="353"/>
      <c r="H2" s="353"/>
      <c r="I2" s="353"/>
      <c r="J2" s="292" t="s">
        <v>2</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91" ht="18.75" customHeight="1" x14ac:dyDescent="0.25">
      <c r="A3" s="99"/>
      <c r="B3" s="353"/>
      <c r="C3" s="353"/>
      <c r="D3" s="353"/>
      <c r="E3" s="353"/>
      <c r="F3" s="353"/>
      <c r="G3" s="353"/>
      <c r="H3" s="353"/>
      <c r="I3" s="353"/>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row>
    <row r="4" spans="1:91" ht="15" customHeight="1" x14ac:dyDescent="0.25">
      <c r="A4" s="99"/>
      <c r="B4" s="353"/>
      <c r="C4" s="353"/>
      <c r="D4" s="353"/>
      <c r="E4" s="353"/>
      <c r="F4" s="353"/>
      <c r="G4" s="353"/>
      <c r="H4" s="353"/>
      <c r="I4" s="353"/>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row>
    <row r="5" spans="1:91"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row>
    <row r="6" spans="1:91" ht="15" customHeight="1" x14ac:dyDescent="0.25">
      <c r="A6" s="99"/>
      <c r="B6" s="238" t="s">
        <v>4</v>
      </c>
      <c r="C6" s="238"/>
      <c r="D6" s="239"/>
      <c r="E6" s="335" t="s">
        <v>116</v>
      </c>
      <c r="F6" s="336"/>
      <c r="G6" s="336"/>
      <c r="H6" s="336"/>
      <c r="I6" s="354"/>
      <c r="J6" s="61" t="str">
        <f>IF(AND('Mapa final'!$Y$10="Muy Alta",'Mapa final'!$AA$10="Leve"),CONCATENATE("R1C",'Mapa final'!$O$10),"")</f>
        <v/>
      </c>
      <c r="K6" s="62" t="str">
        <f>IF(AND('Mapa final'!$Y$11="Muy Alta",'Mapa final'!$AA$11="Leve"),CONCATENATE("R1C",'Mapa final'!$O$11),"")</f>
        <v/>
      </c>
      <c r="L6" s="62" t="str">
        <f>IF(AND('Mapa final'!$Y$12="Muy Alta",'Mapa final'!$AA$12="Leve"),CONCATENATE("R1C",'Mapa final'!$O$12),"")</f>
        <v/>
      </c>
      <c r="M6" s="62" t="str">
        <f>IF(AND('Mapa final'!$Y$13="Muy Alta",'Mapa final'!$AA$13="Leve"),CONCATENATE("R1C",'Mapa final'!$O$13),"")</f>
        <v/>
      </c>
      <c r="N6" s="62" t="str">
        <f>IF(AND('Mapa final'!$Y$14="Muy Alta",'Mapa final'!$AA$14="Leve"),CONCATENATE("R1C",'Mapa final'!$O$14),"")</f>
        <v/>
      </c>
      <c r="O6" s="63" t="str">
        <f>IF(AND('Mapa final'!$Y$15="Muy Alta",'Mapa final'!$AA$15="Leve"),CONCATENATE("R1C",'Mapa final'!$O$15),"")</f>
        <v/>
      </c>
      <c r="P6" s="61" t="str">
        <f>IF(AND('Mapa final'!$Y$10="Muy Alta",'Mapa final'!$AA$10="Menor"),CONCATENATE("R1C",'Mapa final'!$O$10),"")</f>
        <v/>
      </c>
      <c r="Q6" s="62" t="str">
        <f>IF(AND('Mapa final'!$Y$11="Muy Alta",'Mapa final'!$AA$11="Menor"),CONCATENATE("R1C",'Mapa final'!$O$11),"")</f>
        <v/>
      </c>
      <c r="R6" s="62" t="str">
        <f>IF(AND('Mapa final'!$Y$12="Muy Alta",'Mapa final'!$AA$12="Menor"),CONCATENATE("R1C",'Mapa final'!$O$12),"")</f>
        <v/>
      </c>
      <c r="S6" s="62" t="str">
        <f>IF(AND('Mapa final'!$Y$13="Muy Alta",'Mapa final'!$AA$13="Menor"),CONCATENATE("R1C",'Mapa final'!$O$13),"")</f>
        <v/>
      </c>
      <c r="T6" s="62" t="str">
        <f>IF(AND('Mapa final'!$Y$14="Muy Alta",'Mapa final'!$AA$14="Menor"),CONCATENATE("R1C",'Mapa final'!$O$14),"")</f>
        <v/>
      </c>
      <c r="U6" s="63" t="str">
        <f>IF(AND('Mapa final'!$Y$15="Muy Alta",'Mapa final'!$AA$15="Menor"),CONCATENATE("R1C",'Mapa final'!$O$15),"")</f>
        <v/>
      </c>
      <c r="V6" s="61" t="str">
        <f>IF(AND('Mapa final'!$Y$10="Muy Alta",'Mapa final'!$AA$10="Moderado"),CONCATENATE("R1C",'Mapa final'!$O$10),"")</f>
        <v/>
      </c>
      <c r="W6" s="62" t="str">
        <f>IF(AND('Mapa final'!$Y$11="Muy Alta",'Mapa final'!$AA$11="Moderado"),CONCATENATE("R1C",'Mapa final'!$O$11),"")</f>
        <v/>
      </c>
      <c r="X6" s="62" t="str">
        <f>IF(AND('Mapa final'!$Y$12="Muy Alta",'Mapa final'!$AA$12="Moderado"),CONCATENATE("R1C",'Mapa final'!$O$12),"")</f>
        <v/>
      </c>
      <c r="Y6" s="62" t="str">
        <f>IF(AND('Mapa final'!$Y$13="Muy Alta",'Mapa final'!$AA$13="Moderado"),CONCATENATE("R1C",'Mapa final'!$O$13),"")</f>
        <v/>
      </c>
      <c r="Z6" s="62" t="str">
        <f>IF(AND('Mapa final'!$Y$14="Muy Alta",'Mapa final'!$AA$14="Moderado"),CONCATENATE("R1C",'Mapa final'!$O$14),"")</f>
        <v/>
      </c>
      <c r="AA6" s="63" t="str">
        <f>IF(AND('Mapa final'!$Y$15="Muy Alta",'Mapa final'!$AA$15="Moderado"),CONCATENATE("R1C",'Mapa final'!$O$15),"")</f>
        <v/>
      </c>
      <c r="AB6" s="61" t="str">
        <f>IF(AND('Mapa final'!$Y$10="Muy Alta",'Mapa final'!$AA$10="Mayor"),CONCATENATE("R1C",'Mapa final'!$O$10),"")</f>
        <v/>
      </c>
      <c r="AC6" s="62" t="str">
        <f>IF(AND('Mapa final'!$Y$11="Muy Alta",'Mapa final'!$AA$11="Mayor"),CONCATENATE("R1C",'Mapa final'!$O$11),"")</f>
        <v/>
      </c>
      <c r="AD6" s="62" t="str">
        <f>IF(AND('Mapa final'!$Y$12="Muy Alta",'Mapa final'!$AA$12="Mayor"),CONCATENATE("R1C",'Mapa final'!$O$12),"")</f>
        <v/>
      </c>
      <c r="AE6" s="62" t="str">
        <f>IF(AND('Mapa final'!$Y$13="Muy Alta",'Mapa final'!$AA$13="Mayor"),CONCATENATE("R1C",'Mapa final'!$O$13),"")</f>
        <v/>
      </c>
      <c r="AF6" s="62" t="str">
        <f>IF(AND('Mapa final'!$Y$14="Muy Alta",'Mapa final'!$AA$14="Mayor"),CONCATENATE("R1C",'Mapa final'!$O$14),"")</f>
        <v/>
      </c>
      <c r="AG6" s="63" t="str">
        <f>IF(AND('Mapa final'!$Y$15="Muy Alta",'Mapa final'!$AA$15="Mayor"),CONCATENATE("R1C",'Mapa final'!$O$15),"")</f>
        <v/>
      </c>
      <c r="AH6" s="64" t="str">
        <f>IF(AND('Mapa final'!$Y$10="Muy Alta",'Mapa final'!$AA$10="Catastrófico"),CONCATENATE("R1C",'Mapa final'!$O$10),"")</f>
        <v/>
      </c>
      <c r="AI6" s="65" t="str">
        <f>IF(AND('Mapa final'!$Y$11="Muy Alta",'Mapa final'!$AA$11="Catastrófico"),CONCATENATE("R1C",'Mapa final'!$O$11),"")</f>
        <v/>
      </c>
      <c r="AJ6" s="65" t="str">
        <f>IF(AND('Mapa final'!$Y$12="Muy Alta",'Mapa final'!$AA$12="Catastrófico"),CONCATENATE("R1C",'Mapa final'!$O$12),"")</f>
        <v/>
      </c>
      <c r="AK6" s="65" t="str">
        <f>IF(AND('Mapa final'!$Y$13="Muy Alta",'Mapa final'!$AA$13="Catastrófico"),CONCATENATE("R1C",'Mapa final'!$O$13),"")</f>
        <v/>
      </c>
      <c r="AL6" s="65" t="str">
        <f>IF(AND('Mapa final'!$Y$14="Muy Alta",'Mapa final'!$AA$14="Catastrófico"),CONCATENATE("R1C",'Mapa final'!$O$14),"")</f>
        <v/>
      </c>
      <c r="AM6" s="66" t="str">
        <f>IF(AND('Mapa final'!$Y$15="Muy Alta",'Mapa final'!$AA$15="Catastrófico"),CONCATENATE("R1C",'Mapa final'!$O$15),"")</f>
        <v/>
      </c>
      <c r="AN6" s="99"/>
      <c r="AO6" s="343" t="s">
        <v>79</v>
      </c>
      <c r="AP6" s="344"/>
      <c r="AQ6" s="344"/>
      <c r="AR6" s="344"/>
      <c r="AS6" s="344"/>
      <c r="AT6" s="345"/>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row>
    <row r="7" spans="1:91" ht="15" customHeight="1" x14ac:dyDescent="0.25">
      <c r="A7" s="99"/>
      <c r="B7" s="238"/>
      <c r="C7" s="238"/>
      <c r="D7" s="239"/>
      <c r="E7" s="339"/>
      <c r="F7" s="340"/>
      <c r="G7" s="340"/>
      <c r="H7" s="340"/>
      <c r="I7" s="355"/>
      <c r="J7" s="67" t="str">
        <f>IF(AND('Mapa final'!$Y$16="Muy Alta",'Mapa final'!$AA$16="Leve"),CONCATENATE("R2C",'Mapa final'!$O$16),"")</f>
        <v/>
      </c>
      <c r="K7" s="68" t="str">
        <f>IF(AND('Mapa final'!$Y$17="Muy Alta",'Mapa final'!$AA$17="Leve"),CONCATENATE("R2C",'Mapa final'!$O$17),"")</f>
        <v/>
      </c>
      <c r="L7" s="68" t="str">
        <f>IF(AND('Mapa final'!$Y$18="Muy Alta",'Mapa final'!$AA$18="Leve"),CONCATENATE("R2C",'Mapa final'!$O$18),"")</f>
        <v/>
      </c>
      <c r="M7" s="68" t="str">
        <f>IF(AND('Mapa final'!$Y$19="Muy Alta",'Mapa final'!$AA$19="Leve"),CONCATENATE("R2C",'Mapa final'!$O$19),"")</f>
        <v/>
      </c>
      <c r="N7" s="68" t="str">
        <f>IF(AND('Mapa final'!$Y$20="Muy Alta",'Mapa final'!$AA$20="Leve"),CONCATENATE("R2C",'Mapa final'!$O$20),"")</f>
        <v/>
      </c>
      <c r="O7" s="69" t="str">
        <f>IF(AND('Mapa final'!$Y$21="Muy Alta",'Mapa final'!$AA$21="Leve"),CONCATENATE("R2C",'Mapa final'!$O$21),"")</f>
        <v/>
      </c>
      <c r="P7" s="67" t="str">
        <f>IF(AND('Mapa final'!$Y$16="Muy Alta",'Mapa final'!$AA$16="Menor"),CONCATENATE("R2C",'Mapa final'!$O$16),"")</f>
        <v/>
      </c>
      <c r="Q7" s="68" t="str">
        <f>IF(AND('Mapa final'!$Y$17="Muy Alta",'Mapa final'!$AA$17="Menor"),CONCATENATE("R2C",'Mapa final'!$O$17),"")</f>
        <v/>
      </c>
      <c r="R7" s="68" t="str">
        <f>IF(AND('Mapa final'!$Y$18="Muy Alta",'Mapa final'!$AA$18="Menor"),CONCATENATE("R2C",'Mapa final'!$O$18),"")</f>
        <v/>
      </c>
      <c r="S7" s="68" t="str">
        <f>IF(AND('Mapa final'!$Y$19="Muy Alta",'Mapa final'!$AA$19="Menor"),CONCATENATE("R2C",'Mapa final'!$O$19),"")</f>
        <v/>
      </c>
      <c r="T7" s="68" t="str">
        <f>IF(AND('Mapa final'!$Y$20="Muy Alta",'Mapa final'!$AA$20="Menor"),CONCATENATE("R2C",'Mapa final'!$O$20),"")</f>
        <v/>
      </c>
      <c r="U7" s="69" t="str">
        <f>IF(AND('Mapa final'!$Y$21="Muy Alta",'Mapa final'!$AA$21="Menor"),CONCATENATE("R2C",'Mapa final'!$O$21),"")</f>
        <v/>
      </c>
      <c r="V7" s="67" t="str">
        <f>IF(AND('Mapa final'!$Y$16="Muy Alta",'Mapa final'!$AA$16="Moderado"),CONCATENATE("R2C",'Mapa final'!$O$16),"")</f>
        <v/>
      </c>
      <c r="W7" s="68" t="str">
        <f>IF(AND('Mapa final'!$Y$17="Muy Alta",'Mapa final'!$AA$17="Moderado"),CONCATENATE("R2C",'Mapa final'!$O$17),"")</f>
        <v/>
      </c>
      <c r="X7" s="68" t="str">
        <f>IF(AND('Mapa final'!$Y$18="Muy Alta",'Mapa final'!$AA$18="Moderado"),CONCATENATE("R2C",'Mapa final'!$O$18),"")</f>
        <v/>
      </c>
      <c r="Y7" s="68" t="str">
        <f>IF(AND('Mapa final'!$Y$19="Muy Alta",'Mapa final'!$AA$19="Moderado"),CONCATENATE("R2C",'Mapa final'!$O$19),"")</f>
        <v/>
      </c>
      <c r="Z7" s="68" t="str">
        <f>IF(AND('Mapa final'!$Y$20="Muy Alta",'Mapa final'!$AA$20="Moderado"),CONCATENATE("R2C",'Mapa final'!$O$20),"")</f>
        <v/>
      </c>
      <c r="AA7" s="69" t="str">
        <f>IF(AND('Mapa final'!$Y$21="Muy Alta",'Mapa final'!$AA$21="Moderado"),CONCATENATE("R2C",'Mapa final'!$O$21),"")</f>
        <v/>
      </c>
      <c r="AB7" s="67" t="str">
        <f>IF(AND('Mapa final'!$Y$16="Muy Alta",'Mapa final'!$AA$16="Mayor"),CONCATENATE("R2C",'Mapa final'!$O$16),"")</f>
        <v/>
      </c>
      <c r="AC7" s="68" t="str">
        <f>IF(AND('Mapa final'!$Y$17="Muy Alta",'Mapa final'!$AA$17="Mayor"),CONCATENATE("R2C",'Mapa final'!$O$17),"")</f>
        <v/>
      </c>
      <c r="AD7" s="68" t="str">
        <f>IF(AND('Mapa final'!$Y$18="Muy Alta",'Mapa final'!$AA$18="Mayor"),CONCATENATE("R2C",'Mapa final'!$O$18),"")</f>
        <v/>
      </c>
      <c r="AE7" s="68" t="str">
        <f>IF(AND('Mapa final'!$Y$19="Muy Alta",'Mapa final'!$AA$19="Mayor"),CONCATENATE("R2C",'Mapa final'!$O$19),"")</f>
        <v/>
      </c>
      <c r="AF7" s="68" t="str">
        <f>IF(AND('Mapa final'!$Y$20="Muy Alta",'Mapa final'!$AA$20="Mayor"),CONCATENATE("R2C",'Mapa final'!$O$20),"")</f>
        <v/>
      </c>
      <c r="AG7" s="69" t="str">
        <f>IF(AND('Mapa final'!$Y$21="Muy Alta",'Mapa final'!$AA$21="Mayor"),CONCATENATE("R2C",'Mapa final'!$O$21),"")</f>
        <v/>
      </c>
      <c r="AH7" s="70" t="str">
        <f>IF(AND('Mapa final'!$Y$16="Muy Alta",'Mapa final'!$AA$16="Catastrófico"),CONCATENATE("R2C",'Mapa final'!$O$16),"")</f>
        <v/>
      </c>
      <c r="AI7" s="71" t="str">
        <f>IF(AND('Mapa final'!$Y$17="Muy Alta",'Mapa final'!$AA$17="Catastrófico"),CONCATENATE("R2C",'Mapa final'!$O$17),"")</f>
        <v/>
      </c>
      <c r="AJ7" s="71" t="str">
        <f>IF(AND('Mapa final'!$Y$18="Muy Alta",'Mapa final'!$AA$18="Catastrófico"),CONCATENATE("R2C",'Mapa final'!$O$18),"")</f>
        <v/>
      </c>
      <c r="AK7" s="71" t="str">
        <f>IF(AND('Mapa final'!$Y$19="Muy Alta",'Mapa final'!$AA$19="Catastrófico"),CONCATENATE("R2C",'Mapa final'!$O$19),"")</f>
        <v/>
      </c>
      <c r="AL7" s="71" t="str">
        <f>IF(AND('Mapa final'!$Y$20="Muy Alta",'Mapa final'!$AA$20="Catastrófico"),CONCATENATE("R2C",'Mapa final'!$O$20),"")</f>
        <v/>
      </c>
      <c r="AM7" s="72" t="str">
        <f>IF(AND('Mapa final'!$Y$21="Muy Alta",'Mapa final'!$AA$21="Catastrófico"),CONCATENATE("R2C",'Mapa final'!$O$21),"")</f>
        <v/>
      </c>
      <c r="AN7" s="99"/>
      <c r="AO7" s="346"/>
      <c r="AP7" s="347"/>
      <c r="AQ7" s="347"/>
      <c r="AR7" s="347"/>
      <c r="AS7" s="347"/>
      <c r="AT7" s="348"/>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row>
    <row r="8" spans="1:91" ht="15" customHeight="1" x14ac:dyDescent="0.25">
      <c r="A8" s="99"/>
      <c r="B8" s="238"/>
      <c r="C8" s="238"/>
      <c r="D8" s="239"/>
      <c r="E8" s="339"/>
      <c r="F8" s="340"/>
      <c r="G8" s="340"/>
      <c r="H8" s="340"/>
      <c r="I8" s="355"/>
      <c r="J8" s="67" t="str">
        <f>IF(AND('Mapa final'!$Y$22="Muy Alta",'Mapa final'!$AA$22="Leve"),CONCATENATE("R3C",'Mapa final'!$O$22),"")</f>
        <v/>
      </c>
      <c r="K8" s="68" t="str">
        <f>IF(AND('Mapa final'!$Y$23="Muy Alta",'Mapa final'!$AA$23="Leve"),CONCATENATE("R3C",'Mapa final'!$O$23),"")</f>
        <v/>
      </c>
      <c r="L8" s="68" t="str">
        <f>IF(AND('Mapa final'!$Y$24="Muy Alta",'Mapa final'!$AA$24="Leve"),CONCATENATE("R3C",'Mapa final'!$O$24),"")</f>
        <v/>
      </c>
      <c r="M8" s="68" t="str">
        <f>IF(AND('Mapa final'!$Y$25="Muy Alta",'Mapa final'!$AA$25="Leve"),CONCATENATE("R3C",'Mapa final'!$O$25),"")</f>
        <v/>
      </c>
      <c r="N8" s="68" t="str">
        <f>IF(AND('Mapa final'!$Y$26="Muy Alta",'Mapa final'!$AA$26="Leve"),CONCATENATE("R3C",'Mapa final'!$O$26),"")</f>
        <v/>
      </c>
      <c r="O8" s="69" t="str">
        <f>IF(AND('Mapa final'!$Y$27="Muy Alta",'Mapa final'!$AA$27="Leve"),CONCATENATE("R3C",'Mapa final'!$O$27),"")</f>
        <v/>
      </c>
      <c r="P8" s="67" t="str">
        <f>IF(AND('Mapa final'!$Y$22="Muy Alta",'Mapa final'!$AA$22="Menor"),CONCATENATE("R3C",'Mapa final'!$O$22),"")</f>
        <v/>
      </c>
      <c r="Q8" s="68" t="str">
        <f>IF(AND('Mapa final'!$Y$23="Muy Alta",'Mapa final'!$AA$23="Menor"),CONCATENATE("R3C",'Mapa final'!$O$23),"")</f>
        <v/>
      </c>
      <c r="R8" s="68" t="str">
        <f>IF(AND('Mapa final'!$Y$24="Muy Alta",'Mapa final'!$AA$24="Menor"),CONCATENATE("R3C",'Mapa final'!$O$24),"")</f>
        <v/>
      </c>
      <c r="S8" s="68" t="str">
        <f>IF(AND('Mapa final'!$Y$25="Muy Alta",'Mapa final'!$AA$25="Menor"),CONCATENATE("R3C",'Mapa final'!$O$25),"")</f>
        <v/>
      </c>
      <c r="T8" s="68" t="str">
        <f>IF(AND('Mapa final'!$Y$26="Muy Alta",'Mapa final'!$AA$26="Menor"),CONCATENATE("R3C",'Mapa final'!$O$26),"")</f>
        <v/>
      </c>
      <c r="U8" s="69" t="str">
        <f>IF(AND('Mapa final'!$Y$27="Muy Alta",'Mapa final'!$AA$27="Menor"),CONCATENATE("R3C",'Mapa final'!$O$27),"")</f>
        <v/>
      </c>
      <c r="V8" s="67" t="str">
        <f>IF(AND('Mapa final'!$Y$22="Muy Alta",'Mapa final'!$AA$22="Moderado"),CONCATENATE("R3C",'Mapa final'!$O$22),"")</f>
        <v/>
      </c>
      <c r="W8" s="68" t="str">
        <f>IF(AND('Mapa final'!$Y$23="Muy Alta",'Mapa final'!$AA$23="Moderado"),CONCATENATE("R3C",'Mapa final'!$O$23),"")</f>
        <v/>
      </c>
      <c r="X8" s="68" t="str">
        <f>IF(AND('Mapa final'!$Y$24="Muy Alta",'Mapa final'!$AA$24="Moderado"),CONCATENATE("R3C",'Mapa final'!$O$24),"")</f>
        <v/>
      </c>
      <c r="Y8" s="68" t="str">
        <f>IF(AND('Mapa final'!$Y$25="Muy Alta",'Mapa final'!$AA$25="Moderado"),CONCATENATE("R3C",'Mapa final'!$O$25),"")</f>
        <v/>
      </c>
      <c r="Z8" s="68" t="str">
        <f>IF(AND('Mapa final'!$Y$26="Muy Alta",'Mapa final'!$AA$26="Moderado"),CONCATENATE("R3C",'Mapa final'!$O$26),"")</f>
        <v/>
      </c>
      <c r="AA8" s="69" t="str">
        <f>IF(AND('Mapa final'!$Y$27="Muy Alta",'Mapa final'!$AA$27="Moderado"),CONCATENATE("R3C",'Mapa final'!$O$27),"")</f>
        <v/>
      </c>
      <c r="AB8" s="67" t="str">
        <f>IF(AND('Mapa final'!$Y$22="Muy Alta",'Mapa final'!$AA$22="Mayor"),CONCATENATE("R3C",'Mapa final'!$O$22),"")</f>
        <v/>
      </c>
      <c r="AC8" s="68" t="str">
        <f>IF(AND('Mapa final'!$Y$23="Muy Alta",'Mapa final'!$AA$23="Mayor"),CONCATENATE("R3C",'Mapa final'!$O$23),"")</f>
        <v/>
      </c>
      <c r="AD8" s="68" t="str">
        <f>IF(AND('Mapa final'!$Y$24="Muy Alta",'Mapa final'!$AA$24="Mayor"),CONCATENATE("R3C",'Mapa final'!$O$24),"")</f>
        <v/>
      </c>
      <c r="AE8" s="68" t="str">
        <f>IF(AND('Mapa final'!$Y$25="Muy Alta",'Mapa final'!$AA$25="Mayor"),CONCATENATE("R3C",'Mapa final'!$O$25),"")</f>
        <v/>
      </c>
      <c r="AF8" s="68" t="str">
        <f>IF(AND('Mapa final'!$Y$26="Muy Alta",'Mapa final'!$AA$26="Mayor"),CONCATENATE("R3C",'Mapa final'!$O$26),"")</f>
        <v/>
      </c>
      <c r="AG8" s="69" t="str">
        <f>IF(AND('Mapa final'!$Y$27="Muy Alta",'Mapa final'!$AA$27="Mayor"),CONCATENATE("R3C",'Mapa final'!$O$27),"")</f>
        <v/>
      </c>
      <c r="AH8" s="70" t="str">
        <f>IF(AND('Mapa final'!$Y$22="Muy Alta",'Mapa final'!$AA$22="Catastrófico"),CONCATENATE("R3C",'Mapa final'!$O$22),"")</f>
        <v/>
      </c>
      <c r="AI8" s="71" t="str">
        <f>IF(AND('Mapa final'!$Y$23="Muy Alta",'Mapa final'!$AA$23="Catastrófico"),CONCATENATE("R3C",'Mapa final'!$O$23),"")</f>
        <v/>
      </c>
      <c r="AJ8" s="71" t="str">
        <f>IF(AND('Mapa final'!$Y$24="Muy Alta",'Mapa final'!$AA$24="Catastrófico"),CONCATENATE("R3C",'Mapa final'!$O$24),"")</f>
        <v/>
      </c>
      <c r="AK8" s="71" t="str">
        <f>IF(AND('Mapa final'!$Y$25="Muy Alta",'Mapa final'!$AA$25="Catastrófico"),CONCATENATE("R3C",'Mapa final'!$O$25),"")</f>
        <v/>
      </c>
      <c r="AL8" s="71" t="str">
        <f>IF(AND('Mapa final'!$Y$26="Muy Alta",'Mapa final'!$AA$26="Catastrófico"),CONCATENATE("R3C",'Mapa final'!$O$26),"")</f>
        <v/>
      </c>
      <c r="AM8" s="72" t="str">
        <f>IF(AND('Mapa final'!$Y$27="Muy Alta",'Mapa final'!$AA$27="Catastrófico"),CONCATENATE("R3C",'Mapa final'!$O$27),"")</f>
        <v/>
      </c>
      <c r="AN8" s="99"/>
      <c r="AO8" s="346"/>
      <c r="AP8" s="347"/>
      <c r="AQ8" s="347"/>
      <c r="AR8" s="347"/>
      <c r="AS8" s="347"/>
      <c r="AT8" s="348"/>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row>
    <row r="9" spans="1:91" ht="15" customHeight="1" x14ac:dyDescent="0.25">
      <c r="A9" s="99"/>
      <c r="B9" s="238"/>
      <c r="C9" s="238"/>
      <c r="D9" s="239"/>
      <c r="E9" s="339"/>
      <c r="F9" s="340"/>
      <c r="G9" s="340"/>
      <c r="H9" s="340"/>
      <c r="I9" s="355"/>
      <c r="J9" s="67" t="str">
        <f>IF(AND('Mapa final'!$Y$28="Muy Alta",'Mapa final'!$AA$28="Leve"),CONCATENATE("R4C",'Mapa final'!$O$28),"")</f>
        <v/>
      </c>
      <c r="K9" s="68" t="str">
        <f>IF(AND('Mapa final'!$Y$29="Muy Alta",'Mapa final'!$AA$29="Leve"),CONCATENATE("R4C",'Mapa final'!$O$29),"")</f>
        <v/>
      </c>
      <c r="L9" s="73" t="str">
        <f>IF(AND('Mapa final'!$Y$30="Muy Alta",'Mapa final'!$AA$30="Leve"),CONCATENATE("R4C",'Mapa final'!$O$30),"")</f>
        <v/>
      </c>
      <c r="M9" s="73" t="str">
        <f>IF(AND('Mapa final'!$Y$31="Muy Alta",'Mapa final'!$AA$31="Leve"),CONCATENATE("R4C",'Mapa final'!$O$31),"")</f>
        <v/>
      </c>
      <c r="N9" s="73" t="str">
        <f>IF(AND('Mapa final'!$Y$32="Muy Alta",'Mapa final'!$AA$32="Leve"),CONCATENATE("R4C",'Mapa final'!$O$32),"")</f>
        <v/>
      </c>
      <c r="O9" s="69" t="str">
        <f>IF(AND('Mapa final'!$Y$33="Muy Alta",'Mapa final'!$AA$33="Leve"),CONCATENATE("R4C",'Mapa final'!$O$33),"")</f>
        <v/>
      </c>
      <c r="P9" s="67" t="str">
        <f>IF(AND('Mapa final'!$Y$28="Muy Alta",'Mapa final'!$AA$28="Menor"),CONCATENATE("R4C",'Mapa final'!$O$28),"")</f>
        <v/>
      </c>
      <c r="Q9" s="68" t="str">
        <f>IF(AND('Mapa final'!$Y$29="Muy Alta",'Mapa final'!$AA$29="Menor"),CONCATENATE("R4C",'Mapa final'!$O$29),"")</f>
        <v/>
      </c>
      <c r="R9" s="73" t="str">
        <f>IF(AND('Mapa final'!$Y$30="Muy Alta",'Mapa final'!$AA$30="Menor"),CONCATENATE("R4C",'Mapa final'!$O$30),"")</f>
        <v/>
      </c>
      <c r="S9" s="73" t="str">
        <f>IF(AND('Mapa final'!$Y$31="Muy Alta",'Mapa final'!$AA$31="Menor"),CONCATENATE("R4C",'Mapa final'!$O$31),"")</f>
        <v/>
      </c>
      <c r="T9" s="73" t="str">
        <f>IF(AND('Mapa final'!$Y$32="Muy Alta",'Mapa final'!$AA$32="Menor"),CONCATENATE("R4C",'Mapa final'!$O$32),"")</f>
        <v/>
      </c>
      <c r="U9" s="69" t="str">
        <f>IF(AND('Mapa final'!$Y$33="Muy Alta",'Mapa final'!$AA$33="Menor"),CONCATENATE("R4C",'Mapa final'!$O$33),"")</f>
        <v/>
      </c>
      <c r="V9" s="67" t="str">
        <f>IF(AND('Mapa final'!$Y$28="Muy Alta",'Mapa final'!$AA$28="Moderado"),CONCATENATE("R4C",'Mapa final'!$O$28),"")</f>
        <v/>
      </c>
      <c r="W9" s="68" t="str">
        <f>IF(AND('Mapa final'!$Y$29="Muy Alta",'Mapa final'!$AA$29="Moderado"),CONCATENATE("R4C",'Mapa final'!$O$29),"")</f>
        <v/>
      </c>
      <c r="X9" s="73" t="str">
        <f>IF(AND('Mapa final'!$Y$30="Muy Alta",'Mapa final'!$AA$30="Moderado"),CONCATENATE("R4C",'Mapa final'!$O$30),"")</f>
        <v/>
      </c>
      <c r="Y9" s="73" t="str">
        <f>IF(AND('Mapa final'!$Y$31="Muy Alta",'Mapa final'!$AA$31="Moderado"),CONCATENATE("R4C",'Mapa final'!$O$31),"")</f>
        <v/>
      </c>
      <c r="Z9" s="73" t="str">
        <f>IF(AND('Mapa final'!$Y$32="Muy Alta",'Mapa final'!$AA$32="Moderado"),CONCATENATE("R4C",'Mapa final'!$O$32),"")</f>
        <v/>
      </c>
      <c r="AA9" s="69" t="str">
        <f>IF(AND('Mapa final'!$Y$33="Muy Alta",'Mapa final'!$AA$33="Moderado"),CONCATENATE("R4C",'Mapa final'!$O$33),"")</f>
        <v/>
      </c>
      <c r="AB9" s="67" t="str">
        <f>IF(AND('Mapa final'!$Y$28="Muy Alta",'Mapa final'!$AA$28="Mayor"),CONCATENATE("R4C",'Mapa final'!$O$28),"")</f>
        <v/>
      </c>
      <c r="AC9" s="68" t="str">
        <f>IF(AND('Mapa final'!$Y$29="Muy Alta",'Mapa final'!$AA$29="Mayor"),CONCATENATE("R4C",'Mapa final'!$O$29),"")</f>
        <v/>
      </c>
      <c r="AD9" s="73" t="str">
        <f>IF(AND('Mapa final'!$Y$30="Muy Alta",'Mapa final'!$AA$30="Mayor"),CONCATENATE("R4C",'Mapa final'!$O$30),"")</f>
        <v/>
      </c>
      <c r="AE9" s="73" t="str">
        <f>IF(AND('Mapa final'!$Y$31="Muy Alta",'Mapa final'!$AA$31="Mayor"),CONCATENATE("R4C",'Mapa final'!$O$31),"")</f>
        <v/>
      </c>
      <c r="AF9" s="73" t="str">
        <f>IF(AND('Mapa final'!$Y$32="Muy Alta",'Mapa final'!$AA$32="Mayor"),CONCATENATE("R4C",'Mapa final'!$O$32),"")</f>
        <v/>
      </c>
      <c r="AG9" s="69" t="str">
        <f>IF(AND('Mapa final'!$Y$33="Muy Alta",'Mapa final'!$AA$33="Mayor"),CONCATENATE("R4C",'Mapa final'!$O$33),"")</f>
        <v/>
      </c>
      <c r="AH9" s="70" t="str">
        <f>IF(AND('Mapa final'!$Y$28="Muy Alta",'Mapa final'!$AA$28="Catastrófico"),CONCATENATE("R4C",'Mapa final'!$O$28),"")</f>
        <v/>
      </c>
      <c r="AI9" s="71" t="str">
        <f>IF(AND('Mapa final'!$Y$29="Muy Alta",'Mapa final'!$AA$29="Catastrófico"),CONCATENATE("R4C",'Mapa final'!$O$29),"")</f>
        <v/>
      </c>
      <c r="AJ9" s="71" t="str">
        <f>IF(AND('Mapa final'!$Y$30="Muy Alta",'Mapa final'!$AA$30="Catastrófico"),CONCATENATE("R4C",'Mapa final'!$O$30),"")</f>
        <v/>
      </c>
      <c r="AK9" s="71" t="str">
        <f>IF(AND('Mapa final'!$Y$31="Muy Alta",'Mapa final'!$AA$31="Catastrófico"),CONCATENATE("R4C",'Mapa final'!$O$31),"")</f>
        <v/>
      </c>
      <c r="AL9" s="71" t="str">
        <f>IF(AND('Mapa final'!$Y$32="Muy Alta",'Mapa final'!$AA$32="Catastrófico"),CONCATENATE("R4C",'Mapa final'!$O$32),"")</f>
        <v/>
      </c>
      <c r="AM9" s="72" t="str">
        <f>IF(AND('Mapa final'!$Y$33="Muy Alta",'Mapa final'!$AA$33="Catastrófico"),CONCATENATE("R4C",'Mapa final'!$O$33),"")</f>
        <v/>
      </c>
      <c r="AN9" s="99"/>
      <c r="AO9" s="346"/>
      <c r="AP9" s="347"/>
      <c r="AQ9" s="347"/>
      <c r="AR9" s="347"/>
      <c r="AS9" s="347"/>
      <c r="AT9" s="348"/>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row>
    <row r="10" spans="1:91" ht="15" customHeight="1" x14ac:dyDescent="0.25">
      <c r="A10" s="99"/>
      <c r="B10" s="238"/>
      <c r="C10" s="238"/>
      <c r="D10" s="239"/>
      <c r="E10" s="339"/>
      <c r="F10" s="340"/>
      <c r="G10" s="340"/>
      <c r="H10" s="340"/>
      <c r="I10" s="355"/>
      <c r="J10" s="67" t="str">
        <f>IF(AND('Mapa final'!$Y$34="Muy Alta",'Mapa final'!$AA$34="Leve"),CONCATENATE("R5C",'Mapa final'!$O$34),"")</f>
        <v/>
      </c>
      <c r="K10" s="68" t="str">
        <f>IF(AND('Mapa final'!$Y$35="Muy Alta",'Mapa final'!$AA$35="Leve"),CONCATENATE("R5C",'Mapa final'!$O$35),"")</f>
        <v/>
      </c>
      <c r="L10" s="73" t="str">
        <f>IF(AND('Mapa final'!$Y$36="Muy Alta",'Mapa final'!$AA$36="Leve"),CONCATENATE("R5C",'Mapa final'!$O$36),"")</f>
        <v/>
      </c>
      <c r="M10" s="73" t="str">
        <f>IF(AND('Mapa final'!$Y$37="Muy Alta",'Mapa final'!$AA$37="Leve"),CONCATENATE("R5C",'Mapa final'!$O$37),"")</f>
        <v/>
      </c>
      <c r="N10" s="73" t="str">
        <f>IF(AND('Mapa final'!$Y$38="Muy Alta",'Mapa final'!$AA$38="Leve"),CONCATENATE("R5C",'Mapa final'!$O$38),"")</f>
        <v/>
      </c>
      <c r="O10" s="69" t="str">
        <f>IF(AND('Mapa final'!$Y$39="Muy Alta",'Mapa final'!$AA$39="Leve"),CONCATENATE("R5C",'Mapa final'!$O$39),"")</f>
        <v/>
      </c>
      <c r="P10" s="67" t="str">
        <f>IF(AND('Mapa final'!$Y$34="Muy Alta",'Mapa final'!$AA$34="Menor"),CONCATENATE("R5C",'Mapa final'!$O$34),"")</f>
        <v/>
      </c>
      <c r="Q10" s="68" t="str">
        <f>IF(AND('Mapa final'!$Y$35="Muy Alta",'Mapa final'!$AA$35="Menor"),CONCATENATE("R5C",'Mapa final'!$O$35),"")</f>
        <v/>
      </c>
      <c r="R10" s="73" t="str">
        <f>IF(AND('Mapa final'!$Y$36="Muy Alta",'Mapa final'!$AA$36="Menor"),CONCATENATE("R5C",'Mapa final'!$O$36),"")</f>
        <v/>
      </c>
      <c r="S10" s="73" t="str">
        <f>IF(AND('Mapa final'!$Y$37="Muy Alta",'Mapa final'!$AA$37="Menor"),CONCATENATE("R5C",'Mapa final'!$O$37),"")</f>
        <v/>
      </c>
      <c r="T10" s="73" t="str">
        <f>IF(AND('Mapa final'!$Y$38="Muy Alta",'Mapa final'!$AA$38="Menor"),CONCATENATE("R5C",'Mapa final'!$O$38),"")</f>
        <v/>
      </c>
      <c r="U10" s="69" t="str">
        <f>IF(AND('Mapa final'!$Y$39="Muy Alta",'Mapa final'!$AA$39="Menor"),CONCATENATE("R5C",'Mapa final'!$O$39),"")</f>
        <v/>
      </c>
      <c r="V10" s="67" t="str">
        <f>IF(AND('Mapa final'!$Y$34="Muy Alta",'Mapa final'!$AA$34="Moderado"),CONCATENATE("R5C",'Mapa final'!$O$34),"")</f>
        <v/>
      </c>
      <c r="W10" s="68" t="str">
        <f>IF(AND('Mapa final'!$Y$35="Muy Alta",'Mapa final'!$AA$35="Moderado"),CONCATENATE("R5C",'Mapa final'!$O$35),"")</f>
        <v/>
      </c>
      <c r="X10" s="73" t="str">
        <f>IF(AND('Mapa final'!$Y$36="Muy Alta",'Mapa final'!$AA$36="Moderado"),CONCATENATE("R5C",'Mapa final'!$O$36),"")</f>
        <v/>
      </c>
      <c r="Y10" s="73" t="str">
        <f>IF(AND('Mapa final'!$Y$37="Muy Alta",'Mapa final'!$AA$37="Moderado"),CONCATENATE("R5C",'Mapa final'!$O$37),"")</f>
        <v/>
      </c>
      <c r="Z10" s="73" t="str">
        <f>IF(AND('Mapa final'!$Y$38="Muy Alta",'Mapa final'!$AA$38="Moderado"),CONCATENATE("R5C",'Mapa final'!$O$38),"")</f>
        <v/>
      </c>
      <c r="AA10" s="69" t="str">
        <f>IF(AND('Mapa final'!$Y$39="Muy Alta",'Mapa final'!$AA$39="Moderado"),CONCATENATE("R5C",'Mapa final'!$O$39),"")</f>
        <v/>
      </c>
      <c r="AB10" s="67" t="str">
        <f>IF(AND('Mapa final'!$Y$34="Muy Alta",'Mapa final'!$AA$34="Mayor"),CONCATENATE("R5C",'Mapa final'!$O$34),"")</f>
        <v/>
      </c>
      <c r="AC10" s="68" t="str">
        <f>IF(AND('Mapa final'!$Y$35="Muy Alta",'Mapa final'!$AA$35="Mayor"),CONCATENATE("R5C",'Mapa final'!$O$35),"")</f>
        <v/>
      </c>
      <c r="AD10" s="73" t="str">
        <f>IF(AND('Mapa final'!$Y$36="Muy Alta",'Mapa final'!$AA$36="Mayor"),CONCATENATE("R5C",'Mapa final'!$O$36),"")</f>
        <v/>
      </c>
      <c r="AE10" s="73" t="str">
        <f>IF(AND('Mapa final'!$Y$37="Muy Alta",'Mapa final'!$AA$37="Mayor"),CONCATENATE("R5C",'Mapa final'!$O$37),"")</f>
        <v/>
      </c>
      <c r="AF10" s="73" t="str">
        <f>IF(AND('Mapa final'!$Y$38="Muy Alta",'Mapa final'!$AA$38="Mayor"),CONCATENATE("R5C",'Mapa final'!$O$38),"")</f>
        <v/>
      </c>
      <c r="AG10" s="69" t="str">
        <f>IF(AND('Mapa final'!$Y$39="Muy Alta",'Mapa final'!$AA$39="Mayor"),CONCATENATE("R5C",'Mapa final'!$O$39),"")</f>
        <v/>
      </c>
      <c r="AH10" s="70" t="str">
        <f>IF(AND('Mapa final'!$Y$34="Muy Alta",'Mapa final'!$AA$34="Catastrófico"),CONCATENATE("R5C",'Mapa final'!$O$34),"")</f>
        <v/>
      </c>
      <c r="AI10" s="71" t="str">
        <f>IF(AND('Mapa final'!$Y$35="Muy Alta",'Mapa final'!$AA$35="Catastrófico"),CONCATENATE("R5C",'Mapa final'!$O$35),"")</f>
        <v/>
      </c>
      <c r="AJ10" s="71" t="str">
        <f>IF(AND('Mapa final'!$Y$36="Muy Alta",'Mapa final'!$AA$36="Catastrófico"),CONCATENATE("R5C",'Mapa final'!$O$36),"")</f>
        <v/>
      </c>
      <c r="AK10" s="71" t="str">
        <f>IF(AND('Mapa final'!$Y$37="Muy Alta",'Mapa final'!$AA$37="Catastrófico"),CONCATENATE("R5C",'Mapa final'!$O$37),"")</f>
        <v/>
      </c>
      <c r="AL10" s="71" t="str">
        <f>IF(AND('Mapa final'!$Y$38="Muy Alta",'Mapa final'!$AA$38="Catastrófico"),CONCATENATE("R5C",'Mapa final'!$O$38),"")</f>
        <v/>
      </c>
      <c r="AM10" s="72" t="str">
        <f>IF(AND('Mapa final'!$Y$39="Muy Alta",'Mapa final'!$AA$39="Catastrófico"),CONCATENATE("R5C",'Mapa final'!$O$39),"")</f>
        <v/>
      </c>
      <c r="AN10" s="99"/>
      <c r="AO10" s="346"/>
      <c r="AP10" s="347"/>
      <c r="AQ10" s="347"/>
      <c r="AR10" s="347"/>
      <c r="AS10" s="347"/>
      <c r="AT10" s="348"/>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row>
    <row r="11" spans="1:91" ht="15" customHeight="1" x14ac:dyDescent="0.25">
      <c r="A11" s="99"/>
      <c r="B11" s="238"/>
      <c r="C11" s="238"/>
      <c r="D11" s="239"/>
      <c r="E11" s="339"/>
      <c r="F11" s="340"/>
      <c r="G11" s="340"/>
      <c r="H11" s="340"/>
      <c r="I11" s="355"/>
      <c r="J11" s="67" t="str">
        <f>IF(AND('Mapa final'!$Y$40="Muy Alta",'Mapa final'!$AA$40="Leve"),CONCATENATE("R6C",'Mapa final'!$O$40),"")</f>
        <v/>
      </c>
      <c r="K11" s="68" t="str">
        <f>IF(AND('Mapa final'!$Y$41="Muy Alta",'Mapa final'!$AA$41="Leve"),CONCATENATE("R6C",'Mapa final'!$O$41),"")</f>
        <v/>
      </c>
      <c r="L11" s="73" t="str">
        <f>IF(AND('Mapa final'!$Y$42="Muy Alta",'Mapa final'!$AA$42="Leve"),CONCATENATE("R6C",'Mapa final'!$O$42),"")</f>
        <v/>
      </c>
      <c r="M11" s="73" t="str">
        <f>IF(AND('Mapa final'!$Y$43="Muy Alta",'Mapa final'!$AA$43="Leve"),CONCATENATE("R6C",'Mapa final'!$O$43),"")</f>
        <v/>
      </c>
      <c r="N11" s="73" t="str">
        <f>IF(AND('Mapa final'!$Y$44="Muy Alta",'Mapa final'!$AA$44="Leve"),CONCATENATE("R6C",'Mapa final'!$O$44),"")</f>
        <v/>
      </c>
      <c r="O11" s="69" t="str">
        <f>IF(AND('Mapa final'!$Y$45="Muy Alta",'Mapa final'!$AA$45="Leve"),CONCATENATE("R6C",'Mapa final'!$O$45),"")</f>
        <v/>
      </c>
      <c r="P11" s="67" t="str">
        <f>IF(AND('Mapa final'!$Y$40="Muy Alta",'Mapa final'!$AA$40="Menor"),CONCATENATE("R6C",'Mapa final'!$O$40),"")</f>
        <v/>
      </c>
      <c r="Q11" s="68" t="str">
        <f>IF(AND('Mapa final'!$Y$41="Muy Alta",'Mapa final'!$AA$41="Menor"),CONCATENATE("R6C",'Mapa final'!$O$41),"")</f>
        <v/>
      </c>
      <c r="R11" s="73" t="str">
        <f>IF(AND('Mapa final'!$Y$42="Muy Alta",'Mapa final'!$AA$42="Menor"),CONCATENATE("R6C",'Mapa final'!$O$42),"")</f>
        <v/>
      </c>
      <c r="S11" s="73" t="str">
        <f>IF(AND('Mapa final'!$Y$43="Muy Alta",'Mapa final'!$AA$43="Menor"),CONCATENATE("R6C",'Mapa final'!$O$43),"")</f>
        <v/>
      </c>
      <c r="T11" s="73" t="str">
        <f>IF(AND('Mapa final'!$Y$44="Muy Alta",'Mapa final'!$AA$44="Menor"),CONCATENATE("R6C",'Mapa final'!$O$44),"")</f>
        <v/>
      </c>
      <c r="U11" s="69" t="str">
        <f>IF(AND('Mapa final'!$Y$45="Muy Alta",'Mapa final'!$AA$45="Menor"),CONCATENATE("R6C",'Mapa final'!$O$45),"")</f>
        <v/>
      </c>
      <c r="V11" s="67" t="str">
        <f>IF(AND('Mapa final'!$Y$40="Muy Alta",'Mapa final'!$AA$40="Moderado"),CONCATENATE("R6C",'Mapa final'!$O$40),"")</f>
        <v/>
      </c>
      <c r="W11" s="68" t="str">
        <f>IF(AND('Mapa final'!$Y$41="Muy Alta",'Mapa final'!$AA$41="Moderado"),CONCATENATE("R6C",'Mapa final'!$O$41),"")</f>
        <v/>
      </c>
      <c r="X11" s="73" t="str">
        <f>IF(AND('Mapa final'!$Y$42="Muy Alta",'Mapa final'!$AA$42="Moderado"),CONCATENATE("R6C",'Mapa final'!$O$42),"")</f>
        <v/>
      </c>
      <c r="Y11" s="73" t="str">
        <f>IF(AND('Mapa final'!$Y$43="Muy Alta",'Mapa final'!$AA$43="Moderado"),CONCATENATE("R6C",'Mapa final'!$O$43),"")</f>
        <v/>
      </c>
      <c r="Z11" s="73" t="str">
        <f>IF(AND('Mapa final'!$Y$44="Muy Alta",'Mapa final'!$AA$44="Moderado"),CONCATENATE("R6C",'Mapa final'!$O$44),"")</f>
        <v/>
      </c>
      <c r="AA11" s="69" t="str">
        <f>IF(AND('Mapa final'!$Y$45="Muy Alta",'Mapa final'!$AA$45="Moderado"),CONCATENATE("R6C",'Mapa final'!$O$45),"")</f>
        <v/>
      </c>
      <c r="AB11" s="67" t="str">
        <f>IF(AND('Mapa final'!$Y$40="Muy Alta",'Mapa final'!$AA$40="Mayor"),CONCATENATE("R6C",'Mapa final'!$O$40),"")</f>
        <v/>
      </c>
      <c r="AC11" s="68" t="str">
        <f>IF(AND('Mapa final'!$Y$41="Muy Alta",'Mapa final'!$AA$41="Mayor"),CONCATENATE("R6C",'Mapa final'!$O$41),"")</f>
        <v/>
      </c>
      <c r="AD11" s="73" t="str">
        <f>IF(AND('Mapa final'!$Y$42="Muy Alta",'Mapa final'!$AA$42="Mayor"),CONCATENATE("R6C",'Mapa final'!$O$42),"")</f>
        <v/>
      </c>
      <c r="AE11" s="73" t="str">
        <f>IF(AND('Mapa final'!$Y$43="Muy Alta",'Mapa final'!$AA$43="Mayor"),CONCATENATE("R6C",'Mapa final'!$O$43),"")</f>
        <v/>
      </c>
      <c r="AF11" s="73" t="str">
        <f>IF(AND('Mapa final'!$Y$44="Muy Alta",'Mapa final'!$AA$44="Mayor"),CONCATENATE("R6C",'Mapa final'!$O$44),"")</f>
        <v/>
      </c>
      <c r="AG11" s="69" t="str">
        <f>IF(AND('Mapa final'!$Y$45="Muy Alta",'Mapa final'!$AA$45="Mayor"),CONCATENATE("R6C",'Mapa final'!$O$45),"")</f>
        <v/>
      </c>
      <c r="AH11" s="70" t="str">
        <f>IF(AND('Mapa final'!$Y$40="Muy Alta",'Mapa final'!$AA$40="Catastrófico"),CONCATENATE("R6C",'Mapa final'!$O$40),"")</f>
        <v/>
      </c>
      <c r="AI11" s="71" t="str">
        <f>IF(AND('Mapa final'!$Y$41="Muy Alta",'Mapa final'!$AA$41="Catastrófico"),CONCATENATE("R6C",'Mapa final'!$O$41),"")</f>
        <v/>
      </c>
      <c r="AJ11" s="71" t="str">
        <f>IF(AND('Mapa final'!$Y$42="Muy Alta",'Mapa final'!$AA$42="Catastrófico"),CONCATENATE("R6C",'Mapa final'!$O$42),"")</f>
        <v/>
      </c>
      <c r="AK11" s="71" t="str">
        <f>IF(AND('Mapa final'!$Y$43="Muy Alta",'Mapa final'!$AA$43="Catastrófico"),CONCATENATE("R6C",'Mapa final'!$O$43),"")</f>
        <v/>
      </c>
      <c r="AL11" s="71" t="str">
        <f>IF(AND('Mapa final'!$Y$44="Muy Alta",'Mapa final'!$AA$44="Catastrófico"),CONCATENATE("R6C",'Mapa final'!$O$44),"")</f>
        <v/>
      </c>
      <c r="AM11" s="72" t="str">
        <f>IF(AND('Mapa final'!$Y$45="Muy Alta",'Mapa final'!$AA$45="Catastrófico"),CONCATENATE("R6C",'Mapa final'!$O$45),"")</f>
        <v/>
      </c>
      <c r="AN11" s="99"/>
      <c r="AO11" s="346"/>
      <c r="AP11" s="347"/>
      <c r="AQ11" s="347"/>
      <c r="AR11" s="347"/>
      <c r="AS11" s="347"/>
      <c r="AT11" s="348"/>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row>
    <row r="12" spans="1:91" ht="15" customHeight="1" x14ac:dyDescent="0.25">
      <c r="A12" s="99"/>
      <c r="B12" s="238"/>
      <c r="C12" s="238"/>
      <c r="D12" s="239"/>
      <c r="E12" s="339"/>
      <c r="F12" s="340"/>
      <c r="G12" s="340"/>
      <c r="H12" s="340"/>
      <c r="I12" s="355"/>
      <c r="J12" s="67" t="str">
        <f>IF(AND('Mapa final'!$Y$46="Muy Alta",'Mapa final'!$AA$46="Leve"),CONCATENATE("R7C",'Mapa final'!$O$46),"")</f>
        <v/>
      </c>
      <c r="K12" s="68" t="str">
        <f>IF(AND('Mapa final'!$Y$47="Muy Alta",'Mapa final'!$AA$47="Leve"),CONCATENATE("R7C",'Mapa final'!$O$47),"")</f>
        <v/>
      </c>
      <c r="L12" s="73" t="str">
        <f>IF(AND('Mapa final'!$Y$48="Muy Alta",'Mapa final'!$AA$48="Leve"),CONCATENATE("R7C",'Mapa final'!$O$48),"")</f>
        <v/>
      </c>
      <c r="M12" s="73" t="str">
        <f>IF(AND('Mapa final'!$Y$49="Muy Alta",'Mapa final'!$AA$49="Leve"),CONCATENATE("R7C",'Mapa final'!$O$49),"")</f>
        <v/>
      </c>
      <c r="N12" s="73" t="str">
        <f>IF(AND('Mapa final'!$Y$50="Muy Alta",'Mapa final'!$AA$50="Leve"),CONCATENATE("R7C",'Mapa final'!$O$50),"")</f>
        <v/>
      </c>
      <c r="O12" s="69" t="str">
        <f>IF(AND('Mapa final'!$Y$51="Muy Alta",'Mapa final'!$AA$51="Leve"),CONCATENATE("R7C",'Mapa final'!$O$51),"")</f>
        <v/>
      </c>
      <c r="P12" s="67" t="str">
        <f>IF(AND('Mapa final'!$Y$46="Muy Alta",'Mapa final'!$AA$46="Menor"),CONCATENATE("R7C",'Mapa final'!$O$46),"")</f>
        <v/>
      </c>
      <c r="Q12" s="68" t="str">
        <f>IF(AND('Mapa final'!$Y$47="Muy Alta",'Mapa final'!$AA$47="Menor"),CONCATENATE("R7C",'Mapa final'!$O$47),"")</f>
        <v/>
      </c>
      <c r="R12" s="73" t="str">
        <f>IF(AND('Mapa final'!$Y$48="Muy Alta",'Mapa final'!$AA$48="Menor"),CONCATENATE("R7C",'Mapa final'!$O$48),"")</f>
        <v/>
      </c>
      <c r="S12" s="73" t="str">
        <f>IF(AND('Mapa final'!$Y$49="Muy Alta",'Mapa final'!$AA$49="Menor"),CONCATENATE("R7C",'Mapa final'!$O$49),"")</f>
        <v/>
      </c>
      <c r="T12" s="73" t="str">
        <f>IF(AND('Mapa final'!$Y$50="Muy Alta",'Mapa final'!$AA$50="Menor"),CONCATENATE("R7C",'Mapa final'!$O$50),"")</f>
        <v/>
      </c>
      <c r="U12" s="69" t="str">
        <f>IF(AND('Mapa final'!$Y$51="Muy Alta",'Mapa final'!$AA$51="Menor"),CONCATENATE("R7C",'Mapa final'!$O$51),"")</f>
        <v/>
      </c>
      <c r="V12" s="67" t="str">
        <f>IF(AND('Mapa final'!$Y$46="Muy Alta",'Mapa final'!$AA$46="Moderado"),CONCATENATE("R7C",'Mapa final'!$O$46),"")</f>
        <v/>
      </c>
      <c r="W12" s="68" t="str">
        <f>IF(AND('Mapa final'!$Y$47="Muy Alta",'Mapa final'!$AA$47="Moderado"),CONCATENATE("R7C",'Mapa final'!$O$47),"")</f>
        <v/>
      </c>
      <c r="X12" s="73" t="str">
        <f>IF(AND('Mapa final'!$Y$48="Muy Alta",'Mapa final'!$AA$48="Moderado"),CONCATENATE("R7C",'Mapa final'!$O$48),"")</f>
        <v/>
      </c>
      <c r="Y12" s="73" t="str">
        <f>IF(AND('Mapa final'!$Y$49="Muy Alta",'Mapa final'!$AA$49="Moderado"),CONCATENATE("R7C",'Mapa final'!$O$49),"")</f>
        <v/>
      </c>
      <c r="Z12" s="73" t="str">
        <f>IF(AND('Mapa final'!$Y$50="Muy Alta",'Mapa final'!$AA$50="Moderado"),CONCATENATE("R7C",'Mapa final'!$O$50),"")</f>
        <v/>
      </c>
      <c r="AA12" s="69" t="str">
        <f>IF(AND('Mapa final'!$Y$51="Muy Alta",'Mapa final'!$AA$51="Moderado"),CONCATENATE("R7C",'Mapa final'!$O$51),"")</f>
        <v/>
      </c>
      <c r="AB12" s="67" t="str">
        <f>IF(AND('Mapa final'!$Y$46="Muy Alta",'Mapa final'!$AA$46="Mayor"),CONCATENATE("R7C",'Mapa final'!$O$46),"")</f>
        <v/>
      </c>
      <c r="AC12" s="68" t="str">
        <f>IF(AND('Mapa final'!$Y$47="Muy Alta",'Mapa final'!$AA$47="Mayor"),CONCATENATE("R7C",'Mapa final'!$O$47),"")</f>
        <v/>
      </c>
      <c r="AD12" s="73" t="str">
        <f>IF(AND('Mapa final'!$Y$48="Muy Alta",'Mapa final'!$AA$48="Mayor"),CONCATENATE("R7C",'Mapa final'!$O$48),"")</f>
        <v/>
      </c>
      <c r="AE12" s="73" t="str">
        <f>IF(AND('Mapa final'!$Y$49="Muy Alta",'Mapa final'!$AA$49="Mayor"),CONCATENATE("R7C",'Mapa final'!$O$49),"")</f>
        <v/>
      </c>
      <c r="AF12" s="73" t="str">
        <f>IF(AND('Mapa final'!$Y$50="Muy Alta",'Mapa final'!$AA$50="Mayor"),CONCATENATE("R7C",'Mapa final'!$O$50),"")</f>
        <v/>
      </c>
      <c r="AG12" s="69" t="str">
        <f>IF(AND('Mapa final'!$Y$51="Muy Alta",'Mapa final'!$AA$51="Mayor"),CONCATENATE("R7C",'Mapa final'!$O$51),"")</f>
        <v/>
      </c>
      <c r="AH12" s="70" t="str">
        <f>IF(AND('Mapa final'!$Y$46="Muy Alta",'Mapa final'!$AA$46="Catastrófico"),CONCATENATE("R7C",'Mapa final'!$O$46),"")</f>
        <v/>
      </c>
      <c r="AI12" s="71" t="str">
        <f>IF(AND('Mapa final'!$Y$47="Muy Alta",'Mapa final'!$AA$47="Catastrófico"),CONCATENATE("R7C",'Mapa final'!$O$47),"")</f>
        <v/>
      </c>
      <c r="AJ12" s="71" t="str">
        <f>IF(AND('Mapa final'!$Y$48="Muy Alta",'Mapa final'!$AA$48="Catastrófico"),CONCATENATE("R7C",'Mapa final'!$O$48),"")</f>
        <v/>
      </c>
      <c r="AK12" s="71" t="str">
        <f>IF(AND('Mapa final'!$Y$49="Muy Alta",'Mapa final'!$AA$49="Catastrófico"),CONCATENATE("R7C",'Mapa final'!$O$49),"")</f>
        <v/>
      </c>
      <c r="AL12" s="71" t="str">
        <f>IF(AND('Mapa final'!$Y$50="Muy Alta",'Mapa final'!$AA$50="Catastrófico"),CONCATENATE("R7C",'Mapa final'!$O$50),"")</f>
        <v/>
      </c>
      <c r="AM12" s="72" t="str">
        <f>IF(AND('Mapa final'!$Y$51="Muy Alta",'Mapa final'!$AA$51="Catastrófico"),CONCATENATE("R7C",'Mapa final'!$O$51),"")</f>
        <v/>
      </c>
      <c r="AN12" s="99"/>
      <c r="AO12" s="346"/>
      <c r="AP12" s="347"/>
      <c r="AQ12" s="347"/>
      <c r="AR12" s="347"/>
      <c r="AS12" s="347"/>
      <c r="AT12" s="348"/>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row>
    <row r="13" spans="1:91" ht="15" customHeight="1" x14ac:dyDescent="0.25">
      <c r="A13" s="99"/>
      <c r="B13" s="238"/>
      <c r="C13" s="238"/>
      <c r="D13" s="239"/>
      <c r="E13" s="339"/>
      <c r="F13" s="340"/>
      <c r="G13" s="340"/>
      <c r="H13" s="340"/>
      <c r="I13" s="355"/>
      <c r="J13" s="67" t="str">
        <f>IF(AND('Mapa final'!$Y$52="Muy Alta",'Mapa final'!$AA$52="Leve"),CONCATENATE("R8C",'Mapa final'!$O$52),"")</f>
        <v/>
      </c>
      <c r="K13" s="68" t="str">
        <f>IF(AND('Mapa final'!$Y$53="Muy Alta",'Mapa final'!$AA$53="Leve"),CONCATENATE("R8C",'Mapa final'!$O$53),"")</f>
        <v/>
      </c>
      <c r="L13" s="73" t="str">
        <f>IF(AND('Mapa final'!$Y$54="Muy Alta",'Mapa final'!$AA$54="Leve"),CONCATENATE("R8C",'Mapa final'!$O$54),"")</f>
        <v/>
      </c>
      <c r="M13" s="73" t="str">
        <f>IF(AND('Mapa final'!$Y$55="Muy Alta",'Mapa final'!$AA$55="Leve"),CONCATENATE("R8C",'Mapa final'!$O$55),"")</f>
        <v/>
      </c>
      <c r="N13" s="73" t="str">
        <f>IF(AND('Mapa final'!$Y$56="Muy Alta",'Mapa final'!$AA$56="Leve"),CONCATENATE("R8C",'Mapa final'!$O$56),"")</f>
        <v/>
      </c>
      <c r="O13" s="69" t="str">
        <f>IF(AND('Mapa final'!$Y$57="Muy Alta",'Mapa final'!$AA$57="Leve"),CONCATENATE("R8C",'Mapa final'!$O$57),"")</f>
        <v/>
      </c>
      <c r="P13" s="67" t="str">
        <f>IF(AND('Mapa final'!$Y$52="Muy Alta",'Mapa final'!$AA$52="Menor"),CONCATENATE("R8C",'Mapa final'!$O$52),"")</f>
        <v/>
      </c>
      <c r="Q13" s="68" t="str">
        <f>IF(AND('Mapa final'!$Y$53="Muy Alta",'Mapa final'!$AA$53="Menor"),CONCATENATE("R8C",'Mapa final'!$O$53),"")</f>
        <v/>
      </c>
      <c r="R13" s="73" t="str">
        <f>IF(AND('Mapa final'!$Y$54="Muy Alta",'Mapa final'!$AA$54="Menor"),CONCATENATE("R8C",'Mapa final'!$O$54),"")</f>
        <v/>
      </c>
      <c r="S13" s="73" t="str">
        <f>IF(AND('Mapa final'!$Y$55="Muy Alta",'Mapa final'!$AA$55="Menor"),CONCATENATE("R8C",'Mapa final'!$O$55),"")</f>
        <v/>
      </c>
      <c r="T13" s="73" t="str">
        <f>IF(AND('Mapa final'!$Y$56="Muy Alta",'Mapa final'!$AA$56="Menor"),CONCATENATE("R8C",'Mapa final'!$O$56),"")</f>
        <v/>
      </c>
      <c r="U13" s="69" t="str">
        <f>IF(AND('Mapa final'!$Y$57="Muy Alta",'Mapa final'!$AA$57="Menor"),CONCATENATE("R8C",'Mapa final'!$O$57),"")</f>
        <v/>
      </c>
      <c r="V13" s="67" t="str">
        <f>IF(AND('Mapa final'!$Y$52="Muy Alta",'Mapa final'!$AA$52="Moderado"),CONCATENATE("R8C",'Mapa final'!$O$52),"")</f>
        <v/>
      </c>
      <c r="W13" s="68" t="str">
        <f>IF(AND('Mapa final'!$Y$53="Muy Alta",'Mapa final'!$AA$53="Moderado"),CONCATENATE("R8C",'Mapa final'!$O$53),"")</f>
        <v/>
      </c>
      <c r="X13" s="73" t="str">
        <f>IF(AND('Mapa final'!$Y$54="Muy Alta",'Mapa final'!$AA$54="Moderado"),CONCATENATE("R8C",'Mapa final'!$O$54),"")</f>
        <v/>
      </c>
      <c r="Y13" s="73" t="str">
        <f>IF(AND('Mapa final'!$Y$55="Muy Alta",'Mapa final'!$AA$55="Moderado"),CONCATENATE("R8C",'Mapa final'!$O$55),"")</f>
        <v/>
      </c>
      <c r="Z13" s="73" t="str">
        <f>IF(AND('Mapa final'!$Y$56="Muy Alta",'Mapa final'!$AA$56="Moderado"),CONCATENATE("R8C",'Mapa final'!$O$56),"")</f>
        <v/>
      </c>
      <c r="AA13" s="69" t="str">
        <f>IF(AND('Mapa final'!$Y$57="Muy Alta",'Mapa final'!$AA$57="Moderado"),CONCATENATE("R8C",'Mapa final'!$O$57),"")</f>
        <v/>
      </c>
      <c r="AB13" s="67" t="str">
        <f>IF(AND('Mapa final'!$Y$52="Muy Alta",'Mapa final'!$AA$52="Mayor"),CONCATENATE("R8C",'Mapa final'!$O$52),"")</f>
        <v/>
      </c>
      <c r="AC13" s="68" t="str">
        <f>IF(AND('Mapa final'!$Y$53="Muy Alta",'Mapa final'!$AA$53="Mayor"),CONCATENATE("R8C",'Mapa final'!$O$53),"")</f>
        <v/>
      </c>
      <c r="AD13" s="73" t="str">
        <f>IF(AND('Mapa final'!$Y$54="Muy Alta",'Mapa final'!$AA$54="Mayor"),CONCATENATE("R8C",'Mapa final'!$O$54),"")</f>
        <v/>
      </c>
      <c r="AE13" s="73" t="str">
        <f>IF(AND('Mapa final'!$Y$55="Muy Alta",'Mapa final'!$AA$55="Mayor"),CONCATENATE("R8C",'Mapa final'!$O$55),"")</f>
        <v/>
      </c>
      <c r="AF13" s="73" t="str">
        <f>IF(AND('Mapa final'!$Y$56="Muy Alta",'Mapa final'!$AA$56="Mayor"),CONCATENATE("R8C",'Mapa final'!$O$56),"")</f>
        <v/>
      </c>
      <c r="AG13" s="69" t="str">
        <f>IF(AND('Mapa final'!$Y$57="Muy Alta",'Mapa final'!$AA$57="Mayor"),CONCATENATE("R8C",'Mapa final'!$O$57),"")</f>
        <v/>
      </c>
      <c r="AH13" s="70" t="str">
        <f>IF(AND('Mapa final'!$Y$52="Muy Alta",'Mapa final'!$AA$52="Catastrófico"),CONCATENATE("R8C",'Mapa final'!$O$52),"")</f>
        <v/>
      </c>
      <c r="AI13" s="71" t="str">
        <f>IF(AND('Mapa final'!$Y$53="Muy Alta",'Mapa final'!$AA$53="Catastrófico"),CONCATENATE("R8C",'Mapa final'!$O$53),"")</f>
        <v/>
      </c>
      <c r="AJ13" s="71" t="str">
        <f>IF(AND('Mapa final'!$Y$54="Muy Alta",'Mapa final'!$AA$54="Catastrófico"),CONCATENATE("R8C",'Mapa final'!$O$54),"")</f>
        <v/>
      </c>
      <c r="AK13" s="71" t="str">
        <f>IF(AND('Mapa final'!$Y$55="Muy Alta",'Mapa final'!$AA$55="Catastrófico"),CONCATENATE("R8C",'Mapa final'!$O$55),"")</f>
        <v/>
      </c>
      <c r="AL13" s="71" t="str">
        <f>IF(AND('Mapa final'!$Y$56="Muy Alta",'Mapa final'!$AA$56="Catastrófico"),CONCATENATE("R8C",'Mapa final'!$O$56),"")</f>
        <v/>
      </c>
      <c r="AM13" s="72" t="str">
        <f>IF(AND('Mapa final'!$Y$57="Muy Alta",'Mapa final'!$AA$57="Catastrófico"),CONCATENATE("R8C",'Mapa final'!$O$57),"")</f>
        <v/>
      </c>
      <c r="AN13" s="99"/>
      <c r="AO13" s="346"/>
      <c r="AP13" s="347"/>
      <c r="AQ13" s="347"/>
      <c r="AR13" s="347"/>
      <c r="AS13" s="347"/>
      <c r="AT13" s="348"/>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row>
    <row r="14" spans="1:91" ht="15" customHeight="1" x14ac:dyDescent="0.25">
      <c r="A14" s="99"/>
      <c r="B14" s="238"/>
      <c r="C14" s="238"/>
      <c r="D14" s="239"/>
      <c r="E14" s="339"/>
      <c r="F14" s="340"/>
      <c r="G14" s="340"/>
      <c r="H14" s="340"/>
      <c r="I14" s="355"/>
      <c r="J14" s="67" t="str">
        <f>IF(AND('Mapa final'!$Y$58="Muy Alta",'Mapa final'!$AA$58="Leve"),CONCATENATE("R9C",'Mapa final'!$O$58),"")</f>
        <v/>
      </c>
      <c r="K14" s="68" t="str">
        <f>IF(AND('Mapa final'!$Y$59="Muy Alta",'Mapa final'!$AA$59="Leve"),CONCATENATE("R9C",'Mapa final'!$O$59),"")</f>
        <v/>
      </c>
      <c r="L14" s="73" t="str">
        <f>IF(AND('Mapa final'!$Y$60="Muy Alta",'Mapa final'!$AA$60="Leve"),CONCATENATE("R9C",'Mapa final'!$O$60),"")</f>
        <v/>
      </c>
      <c r="M14" s="73" t="str">
        <f>IF(AND('Mapa final'!$Y$61="Muy Alta",'Mapa final'!$AA$61="Leve"),CONCATENATE("R9C",'Mapa final'!$O$61),"")</f>
        <v/>
      </c>
      <c r="N14" s="73" t="str">
        <f>IF(AND('Mapa final'!$Y$62="Muy Alta",'Mapa final'!$AA$62="Leve"),CONCATENATE("R9C",'Mapa final'!$O$62),"")</f>
        <v/>
      </c>
      <c r="O14" s="69" t="str">
        <f>IF(AND('Mapa final'!$Y$63="Muy Alta",'Mapa final'!$AA$63="Leve"),CONCATENATE("R9C",'Mapa final'!$O$63),"")</f>
        <v/>
      </c>
      <c r="P14" s="67" t="str">
        <f>IF(AND('Mapa final'!$Y$58="Muy Alta",'Mapa final'!$AA$58="Menor"),CONCATENATE("R9C",'Mapa final'!$O$58),"")</f>
        <v/>
      </c>
      <c r="Q14" s="68" t="str">
        <f>IF(AND('Mapa final'!$Y$59="Muy Alta",'Mapa final'!$AA$59="Menor"),CONCATENATE("R9C",'Mapa final'!$O$59),"")</f>
        <v/>
      </c>
      <c r="R14" s="73" t="str">
        <f>IF(AND('Mapa final'!$Y$60="Muy Alta",'Mapa final'!$AA$60="Menor"),CONCATENATE("R9C",'Mapa final'!$O$60),"")</f>
        <v/>
      </c>
      <c r="S14" s="73" t="str">
        <f>IF(AND('Mapa final'!$Y$61="Muy Alta",'Mapa final'!$AA$61="Menor"),CONCATENATE("R9C",'Mapa final'!$O$61),"")</f>
        <v/>
      </c>
      <c r="T14" s="73" t="str">
        <f>IF(AND('Mapa final'!$Y$62="Muy Alta",'Mapa final'!$AA$62="Menor"),CONCATENATE("R9C",'Mapa final'!$O$62),"")</f>
        <v/>
      </c>
      <c r="U14" s="69" t="str">
        <f>IF(AND('Mapa final'!$Y$63="Muy Alta",'Mapa final'!$AA$63="Menor"),CONCATENATE("R9C",'Mapa final'!$O$63),"")</f>
        <v/>
      </c>
      <c r="V14" s="67" t="str">
        <f>IF(AND('Mapa final'!$Y$58="Muy Alta",'Mapa final'!$AA$58="Moderado"),CONCATENATE("R9C",'Mapa final'!$O$58),"")</f>
        <v/>
      </c>
      <c r="W14" s="68" t="str">
        <f>IF(AND('Mapa final'!$Y$59="Muy Alta",'Mapa final'!$AA$59="Moderado"),CONCATENATE("R9C",'Mapa final'!$O$59),"")</f>
        <v/>
      </c>
      <c r="X14" s="73" t="str">
        <f>IF(AND('Mapa final'!$Y$60="Muy Alta",'Mapa final'!$AA$60="Moderado"),CONCATENATE("R9C",'Mapa final'!$O$60),"")</f>
        <v/>
      </c>
      <c r="Y14" s="73" t="str">
        <f>IF(AND('Mapa final'!$Y$61="Muy Alta",'Mapa final'!$AA$61="Moderado"),CONCATENATE("R9C",'Mapa final'!$O$61),"")</f>
        <v/>
      </c>
      <c r="Z14" s="73" t="str">
        <f>IF(AND('Mapa final'!$Y$62="Muy Alta",'Mapa final'!$AA$62="Moderado"),CONCATENATE("R9C",'Mapa final'!$O$62),"")</f>
        <v/>
      </c>
      <c r="AA14" s="69" t="str">
        <f>IF(AND('Mapa final'!$Y$63="Muy Alta",'Mapa final'!$AA$63="Moderado"),CONCATENATE("R9C",'Mapa final'!$O$63),"")</f>
        <v/>
      </c>
      <c r="AB14" s="67" t="str">
        <f>IF(AND('Mapa final'!$Y$58="Muy Alta",'Mapa final'!$AA$58="Mayor"),CONCATENATE("R9C",'Mapa final'!$O$58),"")</f>
        <v/>
      </c>
      <c r="AC14" s="68" t="str">
        <f>IF(AND('Mapa final'!$Y$59="Muy Alta",'Mapa final'!$AA$59="Mayor"),CONCATENATE("R9C",'Mapa final'!$O$59),"")</f>
        <v/>
      </c>
      <c r="AD14" s="73" t="str">
        <f>IF(AND('Mapa final'!$Y$60="Muy Alta",'Mapa final'!$AA$60="Mayor"),CONCATENATE("R9C",'Mapa final'!$O$60),"")</f>
        <v/>
      </c>
      <c r="AE14" s="73" t="str">
        <f>IF(AND('Mapa final'!$Y$61="Muy Alta",'Mapa final'!$AA$61="Mayor"),CONCATENATE("R9C",'Mapa final'!$O$61),"")</f>
        <v/>
      </c>
      <c r="AF14" s="73" t="str">
        <f>IF(AND('Mapa final'!$Y$62="Muy Alta",'Mapa final'!$AA$62="Mayor"),CONCATENATE("R9C",'Mapa final'!$O$62),"")</f>
        <v/>
      </c>
      <c r="AG14" s="69" t="str">
        <f>IF(AND('Mapa final'!$Y$63="Muy Alta",'Mapa final'!$AA$63="Mayor"),CONCATENATE("R9C",'Mapa final'!$O$63),"")</f>
        <v/>
      </c>
      <c r="AH14" s="70" t="str">
        <f>IF(AND('Mapa final'!$Y$58="Muy Alta",'Mapa final'!$AA$58="Catastrófico"),CONCATENATE("R9C",'Mapa final'!$O$58),"")</f>
        <v/>
      </c>
      <c r="AI14" s="71" t="str">
        <f>IF(AND('Mapa final'!$Y$59="Muy Alta",'Mapa final'!$AA$59="Catastrófico"),CONCATENATE("R9C",'Mapa final'!$O$59),"")</f>
        <v/>
      </c>
      <c r="AJ14" s="71" t="str">
        <f>IF(AND('Mapa final'!$Y$60="Muy Alta",'Mapa final'!$AA$60="Catastrófico"),CONCATENATE("R9C",'Mapa final'!$O$60),"")</f>
        <v/>
      </c>
      <c r="AK14" s="71" t="str">
        <f>IF(AND('Mapa final'!$Y$61="Muy Alta",'Mapa final'!$AA$61="Catastrófico"),CONCATENATE("R9C",'Mapa final'!$O$61),"")</f>
        <v/>
      </c>
      <c r="AL14" s="71" t="str">
        <f>IF(AND('Mapa final'!$Y$62="Muy Alta",'Mapa final'!$AA$62="Catastrófico"),CONCATENATE("R9C",'Mapa final'!$O$62),"")</f>
        <v/>
      </c>
      <c r="AM14" s="72" t="str">
        <f>IF(AND('Mapa final'!$Y$63="Muy Alta",'Mapa final'!$AA$63="Catastrófico"),CONCATENATE("R9C",'Mapa final'!$O$63),"")</f>
        <v/>
      </c>
      <c r="AN14" s="99"/>
      <c r="AO14" s="346"/>
      <c r="AP14" s="347"/>
      <c r="AQ14" s="347"/>
      <c r="AR14" s="347"/>
      <c r="AS14" s="347"/>
      <c r="AT14" s="348"/>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row>
    <row r="15" spans="1:91" ht="15.75" customHeight="1" thickBot="1" x14ac:dyDescent="0.3">
      <c r="A15" s="99"/>
      <c r="B15" s="238"/>
      <c r="C15" s="238"/>
      <c r="D15" s="239"/>
      <c r="E15" s="341"/>
      <c r="F15" s="342"/>
      <c r="G15" s="342"/>
      <c r="H15" s="342"/>
      <c r="I15" s="356"/>
      <c r="J15" s="74" t="str">
        <f>IF(AND('Mapa final'!$Y$64="Muy Alta",'Mapa final'!$AA$64="Leve"),CONCATENATE("R10C",'Mapa final'!$O$64),"")</f>
        <v/>
      </c>
      <c r="K15" s="75" t="str">
        <f>IF(AND('Mapa final'!$Y$65="Muy Alta",'Mapa final'!$AA$65="Leve"),CONCATENATE("R10C",'Mapa final'!$O$65),"")</f>
        <v/>
      </c>
      <c r="L15" s="75" t="str">
        <f>IF(AND('Mapa final'!$Y$66="Muy Alta",'Mapa final'!$AA$66="Leve"),CONCATENATE("R10C",'Mapa final'!$O$66),"")</f>
        <v/>
      </c>
      <c r="M15" s="75" t="str">
        <f>IF(AND('Mapa final'!$Y$67="Muy Alta",'Mapa final'!$AA$67="Leve"),CONCATENATE("R10C",'Mapa final'!$O$67),"")</f>
        <v/>
      </c>
      <c r="N15" s="75" t="str">
        <f>IF(AND('Mapa final'!$Y$68="Muy Alta",'Mapa final'!$AA$68="Leve"),CONCATENATE("R10C",'Mapa final'!$O$68),"")</f>
        <v/>
      </c>
      <c r="O15" s="76" t="str">
        <f>IF(AND('Mapa final'!$Y$69="Muy Alta",'Mapa final'!$AA$69="Leve"),CONCATENATE("R10C",'Mapa final'!$O$69),"")</f>
        <v/>
      </c>
      <c r="P15" s="67" t="str">
        <f>IF(AND('Mapa final'!$Y$64="Muy Alta",'Mapa final'!$AA$64="Menor"),CONCATENATE("R10C",'Mapa final'!$O$64),"")</f>
        <v/>
      </c>
      <c r="Q15" s="68" t="str">
        <f>IF(AND('Mapa final'!$Y$65="Muy Alta",'Mapa final'!$AA$65="Menor"),CONCATENATE("R10C",'Mapa final'!$O$65),"")</f>
        <v/>
      </c>
      <c r="R15" s="68" t="str">
        <f>IF(AND('Mapa final'!$Y$66="Muy Alta",'Mapa final'!$AA$66="Menor"),CONCATENATE("R10C",'Mapa final'!$O$66),"")</f>
        <v/>
      </c>
      <c r="S15" s="68" t="str">
        <f>IF(AND('Mapa final'!$Y$67="Muy Alta",'Mapa final'!$AA$67="Menor"),CONCATENATE("R10C",'Mapa final'!$O$67),"")</f>
        <v/>
      </c>
      <c r="T15" s="68" t="str">
        <f>IF(AND('Mapa final'!$Y$68="Muy Alta",'Mapa final'!$AA$68="Menor"),CONCATENATE("R10C",'Mapa final'!$O$68),"")</f>
        <v/>
      </c>
      <c r="U15" s="69" t="str">
        <f>IF(AND('Mapa final'!$Y$69="Muy Alta",'Mapa final'!$AA$69="Menor"),CONCATENATE("R10C",'Mapa final'!$O$69),"")</f>
        <v/>
      </c>
      <c r="V15" s="74" t="str">
        <f>IF(AND('Mapa final'!$Y$64="Muy Alta",'Mapa final'!$AA$64="Moderado"),CONCATENATE("R10C",'Mapa final'!$O$64),"")</f>
        <v/>
      </c>
      <c r="W15" s="75" t="str">
        <f>IF(AND('Mapa final'!$Y$65="Muy Alta",'Mapa final'!$AA$65="Moderado"),CONCATENATE("R10C",'Mapa final'!$O$65),"")</f>
        <v/>
      </c>
      <c r="X15" s="75" t="str">
        <f>IF(AND('Mapa final'!$Y$66="Muy Alta",'Mapa final'!$AA$66="Moderado"),CONCATENATE("R10C",'Mapa final'!$O$66),"")</f>
        <v/>
      </c>
      <c r="Y15" s="75" t="str">
        <f>IF(AND('Mapa final'!$Y$67="Muy Alta",'Mapa final'!$AA$67="Moderado"),CONCATENATE("R10C",'Mapa final'!$O$67),"")</f>
        <v/>
      </c>
      <c r="Z15" s="75" t="str">
        <f>IF(AND('Mapa final'!$Y$68="Muy Alta",'Mapa final'!$AA$68="Moderado"),CONCATENATE("R10C",'Mapa final'!$O$68),"")</f>
        <v/>
      </c>
      <c r="AA15" s="76" t="str">
        <f>IF(AND('Mapa final'!$Y$69="Muy Alta",'Mapa final'!$AA$69="Moderado"),CONCATENATE("R10C",'Mapa final'!$O$69),"")</f>
        <v/>
      </c>
      <c r="AB15" s="67" t="str">
        <f>IF(AND('Mapa final'!$Y$64="Muy Alta",'Mapa final'!$AA$64="Mayor"),CONCATENATE("R10C",'Mapa final'!$O$64),"")</f>
        <v/>
      </c>
      <c r="AC15" s="68" t="str">
        <f>IF(AND('Mapa final'!$Y$65="Muy Alta",'Mapa final'!$AA$65="Mayor"),CONCATENATE("R10C",'Mapa final'!$O$65),"")</f>
        <v/>
      </c>
      <c r="AD15" s="68" t="str">
        <f>IF(AND('Mapa final'!$Y$66="Muy Alta",'Mapa final'!$AA$66="Mayor"),CONCATENATE("R10C",'Mapa final'!$O$66),"")</f>
        <v/>
      </c>
      <c r="AE15" s="68" t="str">
        <f>IF(AND('Mapa final'!$Y$67="Muy Alta",'Mapa final'!$AA$67="Mayor"),CONCATENATE("R10C",'Mapa final'!$O$67),"")</f>
        <v/>
      </c>
      <c r="AF15" s="68" t="str">
        <f>IF(AND('Mapa final'!$Y$68="Muy Alta",'Mapa final'!$AA$68="Mayor"),CONCATENATE("R10C",'Mapa final'!$O$68),"")</f>
        <v/>
      </c>
      <c r="AG15" s="69" t="str">
        <f>IF(AND('Mapa final'!$Y$69="Muy Alta",'Mapa final'!$AA$69="Mayor"),CONCATENATE("R10C",'Mapa final'!$O$69),"")</f>
        <v/>
      </c>
      <c r="AH15" s="77" t="str">
        <f>IF(AND('Mapa final'!$Y$64="Muy Alta",'Mapa final'!$AA$64="Catastrófico"),CONCATENATE("R10C",'Mapa final'!$O$64),"")</f>
        <v/>
      </c>
      <c r="AI15" s="78" t="str">
        <f>IF(AND('Mapa final'!$Y$65="Muy Alta",'Mapa final'!$AA$65="Catastrófico"),CONCATENATE("R10C",'Mapa final'!$O$65),"")</f>
        <v/>
      </c>
      <c r="AJ15" s="78" t="str">
        <f>IF(AND('Mapa final'!$Y$66="Muy Alta",'Mapa final'!$AA$66="Catastrófico"),CONCATENATE("R10C",'Mapa final'!$O$66),"")</f>
        <v/>
      </c>
      <c r="AK15" s="78" t="str">
        <f>IF(AND('Mapa final'!$Y$67="Muy Alta",'Mapa final'!$AA$67="Catastrófico"),CONCATENATE("R10C",'Mapa final'!$O$67),"")</f>
        <v/>
      </c>
      <c r="AL15" s="78" t="str">
        <f>IF(AND('Mapa final'!$Y$68="Muy Alta",'Mapa final'!$AA$68="Catastrófico"),CONCATENATE("R10C",'Mapa final'!$O$68),"")</f>
        <v/>
      </c>
      <c r="AM15" s="79" t="str">
        <f>IF(AND('Mapa final'!$Y$69="Muy Alta",'Mapa final'!$AA$69="Catastrófico"),CONCATENATE("R10C",'Mapa final'!$O$69),"")</f>
        <v/>
      </c>
      <c r="AN15" s="99"/>
      <c r="AO15" s="349"/>
      <c r="AP15" s="350"/>
      <c r="AQ15" s="350"/>
      <c r="AR15" s="350"/>
      <c r="AS15" s="350"/>
      <c r="AT15" s="351"/>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row>
    <row r="16" spans="1:91" ht="15" customHeight="1" x14ac:dyDescent="0.25">
      <c r="A16" s="99"/>
      <c r="B16" s="238"/>
      <c r="C16" s="238"/>
      <c r="D16" s="239"/>
      <c r="E16" s="335" t="s">
        <v>115</v>
      </c>
      <c r="F16" s="336"/>
      <c r="G16" s="336"/>
      <c r="H16" s="336"/>
      <c r="I16" s="336"/>
      <c r="J16" s="80" t="str">
        <f>IF(AND('Mapa final'!$Y$10="Alta",'Mapa final'!$AA$10="Leve"),CONCATENATE("R1C",'Mapa final'!$O$10),"")</f>
        <v/>
      </c>
      <c r="K16" s="81" t="str">
        <f>IF(AND('Mapa final'!$Y$11="Alta",'Mapa final'!$AA$11="Leve"),CONCATENATE("R1C",'Mapa final'!$O$11),"")</f>
        <v/>
      </c>
      <c r="L16" s="81" t="str">
        <f>IF(AND('Mapa final'!$Y$12="Alta",'Mapa final'!$AA$12="Leve"),CONCATENATE("R1C",'Mapa final'!$O$12),"")</f>
        <v/>
      </c>
      <c r="M16" s="81" t="str">
        <f>IF(AND('Mapa final'!$Y$13="Alta",'Mapa final'!$AA$13="Leve"),CONCATENATE("R1C",'Mapa final'!$O$13),"")</f>
        <v/>
      </c>
      <c r="N16" s="81" t="str">
        <f>IF(AND('Mapa final'!$Y$14="Alta",'Mapa final'!$AA$14="Leve"),CONCATENATE("R1C",'Mapa final'!$O$14),"")</f>
        <v/>
      </c>
      <c r="O16" s="82" t="str">
        <f>IF(AND('Mapa final'!$Y$15="Alta",'Mapa final'!$AA$15="Leve"),CONCATENATE("R1C",'Mapa final'!$O$15),"")</f>
        <v/>
      </c>
      <c r="P16" s="80" t="str">
        <f>IF(AND('Mapa final'!$Y$10="Alta",'Mapa final'!$AA$10="Menor"),CONCATENATE("R1C",'Mapa final'!$O$10),"")</f>
        <v/>
      </c>
      <c r="Q16" s="81" t="str">
        <f>IF(AND('Mapa final'!$Y$11="Alta",'Mapa final'!$AA$11="Menor"),CONCATENATE("R1C",'Mapa final'!$O$11),"")</f>
        <v/>
      </c>
      <c r="R16" s="81" t="str">
        <f>IF(AND('Mapa final'!$Y$12="Alta",'Mapa final'!$AA$12="Menor"),CONCATENATE("R1C",'Mapa final'!$O$12),"")</f>
        <v/>
      </c>
      <c r="S16" s="81" t="str">
        <f>IF(AND('Mapa final'!$Y$13="Alta",'Mapa final'!$AA$13="Menor"),CONCATENATE("R1C",'Mapa final'!$O$13),"")</f>
        <v/>
      </c>
      <c r="T16" s="81" t="str">
        <f>IF(AND('Mapa final'!$Y$14="Alta",'Mapa final'!$AA$14="Menor"),CONCATENATE("R1C",'Mapa final'!$O$14),"")</f>
        <v/>
      </c>
      <c r="U16" s="82" t="str">
        <f>IF(AND('Mapa final'!$Y$15="Alta",'Mapa final'!$AA$15="Menor"),CONCATENATE("R1C",'Mapa final'!$O$15),"")</f>
        <v/>
      </c>
      <c r="V16" s="61" t="str">
        <f>IF(AND('Mapa final'!$Y$10="Alta",'Mapa final'!$AA$10="Moderado"),CONCATENATE("R1C",'Mapa final'!$O$10),"")</f>
        <v/>
      </c>
      <c r="W16" s="62" t="str">
        <f>IF(AND('Mapa final'!$Y$11="Alta",'Mapa final'!$AA$11="Moderado"),CONCATENATE("R1C",'Mapa final'!$O$11),"")</f>
        <v/>
      </c>
      <c r="X16" s="62" t="str">
        <f>IF(AND('Mapa final'!$Y$12="Alta",'Mapa final'!$AA$12="Moderado"),CONCATENATE("R1C",'Mapa final'!$O$12),"")</f>
        <v/>
      </c>
      <c r="Y16" s="62" t="str">
        <f>IF(AND('Mapa final'!$Y$13="Alta",'Mapa final'!$AA$13="Moderado"),CONCATENATE("R1C",'Mapa final'!$O$13),"")</f>
        <v/>
      </c>
      <c r="Z16" s="62" t="str">
        <f>IF(AND('Mapa final'!$Y$14="Alta",'Mapa final'!$AA$14="Moderado"),CONCATENATE("R1C",'Mapa final'!$O$14),"")</f>
        <v/>
      </c>
      <c r="AA16" s="63" t="str">
        <f>IF(AND('Mapa final'!$Y$15="Alta",'Mapa final'!$AA$15="Moderado"),CONCATENATE("R1C",'Mapa final'!$O$15),"")</f>
        <v/>
      </c>
      <c r="AB16" s="61" t="str">
        <f>IF(AND('Mapa final'!$Y$10="Alta",'Mapa final'!$AA$10="Mayor"),CONCATENATE("R1C",'Mapa final'!$O$10),"")</f>
        <v/>
      </c>
      <c r="AC16" s="62" t="str">
        <f>IF(AND('Mapa final'!$Y$11="Alta",'Mapa final'!$AA$11="Mayor"),CONCATENATE("R1C",'Mapa final'!$O$11),"")</f>
        <v/>
      </c>
      <c r="AD16" s="62" t="str">
        <f>IF(AND('Mapa final'!$Y$12="Alta",'Mapa final'!$AA$12="Mayor"),CONCATENATE("R1C",'Mapa final'!$O$12),"")</f>
        <v/>
      </c>
      <c r="AE16" s="62" t="str">
        <f>IF(AND('Mapa final'!$Y$13="Alta",'Mapa final'!$AA$13="Mayor"),CONCATENATE("R1C",'Mapa final'!$O$13),"")</f>
        <v/>
      </c>
      <c r="AF16" s="62" t="str">
        <f>IF(AND('Mapa final'!$Y$14="Alta",'Mapa final'!$AA$14="Mayor"),CONCATENATE("R1C",'Mapa final'!$O$14),"")</f>
        <v/>
      </c>
      <c r="AG16" s="63" t="str">
        <f>IF(AND('Mapa final'!$Y$15="Alta",'Mapa final'!$AA$15="Mayor"),CONCATENATE("R1C",'Mapa final'!$O$15),"")</f>
        <v/>
      </c>
      <c r="AH16" s="64" t="str">
        <f>IF(AND('Mapa final'!$Y$10="Alta",'Mapa final'!$AA$10="Catastrófico"),CONCATENATE("R1C",'Mapa final'!$O$10),"")</f>
        <v/>
      </c>
      <c r="AI16" s="65" t="str">
        <f>IF(AND('Mapa final'!$Y$11="Alta",'Mapa final'!$AA$11="Catastrófico"),CONCATENATE("R1C",'Mapa final'!$O$11),"")</f>
        <v/>
      </c>
      <c r="AJ16" s="65" t="str">
        <f>IF(AND('Mapa final'!$Y$12="Alta",'Mapa final'!$AA$12="Catastrófico"),CONCATENATE("R1C",'Mapa final'!$O$12),"")</f>
        <v/>
      </c>
      <c r="AK16" s="65" t="str">
        <f>IF(AND('Mapa final'!$Y$13="Alta",'Mapa final'!$AA$13="Catastrófico"),CONCATENATE("R1C",'Mapa final'!$O$13),"")</f>
        <v/>
      </c>
      <c r="AL16" s="65" t="str">
        <f>IF(AND('Mapa final'!$Y$14="Alta",'Mapa final'!$AA$14="Catastrófico"),CONCATENATE("R1C",'Mapa final'!$O$14),"")</f>
        <v/>
      </c>
      <c r="AM16" s="66" t="str">
        <f>IF(AND('Mapa final'!$Y$15="Alta",'Mapa final'!$AA$15="Catastrófico"),CONCATENATE("R1C",'Mapa final'!$O$15),"")</f>
        <v/>
      </c>
      <c r="AN16" s="99"/>
      <c r="AO16" s="326" t="s">
        <v>80</v>
      </c>
      <c r="AP16" s="327"/>
      <c r="AQ16" s="327"/>
      <c r="AR16" s="327"/>
      <c r="AS16" s="327"/>
      <c r="AT16" s="328"/>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row>
    <row r="17" spans="1:76" ht="15" customHeight="1" x14ac:dyDescent="0.25">
      <c r="A17" s="99"/>
      <c r="B17" s="238"/>
      <c r="C17" s="238"/>
      <c r="D17" s="239"/>
      <c r="E17" s="337"/>
      <c r="F17" s="338"/>
      <c r="G17" s="338"/>
      <c r="H17" s="338"/>
      <c r="I17" s="338"/>
      <c r="J17" s="83" t="str">
        <f>IF(AND('Mapa final'!$Y$16="Alta",'Mapa final'!$AA$16="Leve"),CONCATENATE("R2C",'Mapa final'!$O$16),"")</f>
        <v/>
      </c>
      <c r="K17" s="84" t="str">
        <f>IF(AND('Mapa final'!$Y$17="Alta",'Mapa final'!$AA$17="Leve"),CONCATENATE("R2C",'Mapa final'!$O$17),"")</f>
        <v/>
      </c>
      <c r="L17" s="84" t="str">
        <f>IF(AND('Mapa final'!$Y$18="Alta",'Mapa final'!$AA$18="Leve"),CONCATENATE("R2C",'Mapa final'!$O$18),"")</f>
        <v/>
      </c>
      <c r="M17" s="84" t="str">
        <f>IF(AND('Mapa final'!$Y$19="Alta",'Mapa final'!$AA$19="Leve"),CONCATENATE("R2C",'Mapa final'!$O$19),"")</f>
        <v/>
      </c>
      <c r="N17" s="84" t="str">
        <f>IF(AND('Mapa final'!$Y$20="Alta",'Mapa final'!$AA$20="Leve"),CONCATENATE("R2C",'Mapa final'!$O$20),"")</f>
        <v/>
      </c>
      <c r="O17" s="85" t="str">
        <f>IF(AND('Mapa final'!$Y$21="Alta",'Mapa final'!$AA$21="Leve"),CONCATENATE("R2C",'Mapa final'!$O$21),"")</f>
        <v/>
      </c>
      <c r="P17" s="83" t="str">
        <f>IF(AND('Mapa final'!$Y$16="Alta",'Mapa final'!$AA$16="Menor"),CONCATENATE("R2C",'Mapa final'!$O$16),"")</f>
        <v/>
      </c>
      <c r="Q17" s="84" t="str">
        <f>IF(AND('Mapa final'!$Y$17="Alta",'Mapa final'!$AA$17="Menor"),CONCATENATE("R2C",'Mapa final'!$O$17),"")</f>
        <v/>
      </c>
      <c r="R17" s="84" t="str">
        <f>IF(AND('Mapa final'!$Y$18="Alta",'Mapa final'!$AA$18="Menor"),CONCATENATE("R2C",'Mapa final'!$O$18),"")</f>
        <v/>
      </c>
      <c r="S17" s="84" t="str">
        <f>IF(AND('Mapa final'!$Y$19="Alta",'Mapa final'!$AA$19="Menor"),CONCATENATE("R2C",'Mapa final'!$O$19),"")</f>
        <v/>
      </c>
      <c r="T17" s="84" t="str">
        <f>IF(AND('Mapa final'!$Y$20="Alta",'Mapa final'!$AA$20="Menor"),CONCATENATE("R2C",'Mapa final'!$O$20),"")</f>
        <v/>
      </c>
      <c r="U17" s="85" t="str">
        <f>IF(AND('Mapa final'!$Y$21="Alta",'Mapa final'!$AA$21="Menor"),CONCATENATE("R2C",'Mapa final'!$O$21),"")</f>
        <v/>
      </c>
      <c r="V17" s="67" t="str">
        <f>IF(AND('Mapa final'!$Y$16="Alta",'Mapa final'!$AA$16="Moderado"),CONCATENATE("R2C",'Mapa final'!$O$16),"")</f>
        <v/>
      </c>
      <c r="W17" s="68" t="str">
        <f>IF(AND('Mapa final'!$Y$17="Alta",'Mapa final'!$AA$17="Moderado"),CONCATENATE("R2C",'Mapa final'!$O$17),"")</f>
        <v/>
      </c>
      <c r="X17" s="68" t="str">
        <f>IF(AND('Mapa final'!$Y$18="Alta",'Mapa final'!$AA$18="Moderado"),CONCATENATE("R2C",'Mapa final'!$O$18),"")</f>
        <v/>
      </c>
      <c r="Y17" s="68" t="str">
        <f>IF(AND('Mapa final'!$Y$19="Alta",'Mapa final'!$AA$19="Moderado"),CONCATENATE("R2C",'Mapa final'!$O$19),"")</f>
        <v/>
      </c>
      <c r="Z17" s="68" t="str">
        <f>IF(AND('Mapa final'!$Y$20="Alta",'Mapa final'!$AA$20="Moderado"),CONCATENATE("R2C",'Mapa final'!$O$20),"")</f>
        <v/>
      </c>
      <c r="AA17" s="69" t="str">
        <f>IF(AND('Mapa final'!$Y$21="Alta",'Mapa final'!$AA$21="Moderado"),CONCATENATE("R2C",'Mapa final'!$O$21),"")</f>
        <v/>
      </c>
      <c r="AB17" s="67" t="str">
        <f>IF(AND('Mapa final'!$Y$16="Alta",'Mapa final'!$AA$16="Mayor"),CONCATENATE("R2C",'Mapa final'!$O$16),"")</f>
        <v/>
      </c>
      <c r="AC17" s="68" t="str">
        <f>IF(AND('Mapa final'!$Y$17="Alta",'Mapa final'!$AA$17="Mayor"),CONCATENATE("R2C",'Mapa final'!$O$17),"")</f>
        <v/>
      </c>
      <c r="AD17" s="68" t="str">
        <f>IF(AND('Mapa final'!$Y$18="Alta",'Mapa final'!$AA$18="Mayor"),CONCATENATE("R2C",'Mapa final'!$O$18),"")</f>
        <v/>
      </c>
      <c r="AE17" s="68" t="str">
        <f>IF(AND('Mapa final'!$Y$19="Alta",'Mapa final'!$AA$19="Mayor"),CONCATENATE("R2C",'Mapa final'!$O$19),"")</f>
        <v/>
      </c>
      <c r="AF17" s="68" t="str">
        <f>IF(AND('Mapa final'!$Y$20="Alta",'Mapa final'!$AA$20="Mayor"),CONCATENATE("R2C",'Mapa final'!$O$20),"")</f>
        <v/>
      </c>
      <c r="AG17" s="69" t="str">
        <f>IF(AND('Mapa final'!$Y$21="Alta",'Mapa final'!$AA$21="Mayor"),CONCATENATE("R2C",'Mapa final'!$O$21),"")</f>
        <v/>
      </c>
      <c r="AH17" s="70" t="str">
        <f>IF(AND('Mapa final'!$Y$16="Alta",'Mapa final'!$AA$16="Catastrófico"),CONCATENATE("R2C",'Mapa final'!$O$16),"")</f>
        <v/>
      </c>
      <c r="AI17" s="71" t="str">
        <f>IF(AND('Mapa final'!$Y$17="Alta",'Mapa final'!$AA$17="Catastrófico"),CONCATENATE("R2C",'Mapa final'!$O$17),"")</f>
        <v/>
      </c>
      <c r="AJ17" s="71" t="str">
        <f>IF(AND('Mapa final'!$Y$18="Alta",'Mapa final'!$AA$18="Catastrófico"),CONCATENATE("R2C",'Mapa final'!$O$18),"")</f>
        <v/>
      </c>
      <c r="AK17" s="71" t="str">
        <f>IF(AND('Mapa final'!$Y$19="Alta",'Mapa final'!$AA$19="Catastrófico"),CONCATENATE("R2C",'Mapa final'!$O$19),"")</f>
        <v/>
      </c>
      <c r="AL17" s="71" t="str">
        <f>IF(AND('Mapa final'!$Y$20="Alta",'Mapa final'!$AA$20="Catastrófico"),CONCATENATE("R2C",'Mapa final'!$O$20),"")</f>
        <v/>
      </c>
      <c r="AM17" s="72" t="str">
        <f>IF(AND('Mapa final'!$Y$21="Alta",'Mapa final'!$AA$21="Catastrófico"),CONCATENATE("R2C",'Mapa final'!$O$21),"")</f>
        <v/>
      </c>
      <c r="AN17" s="99"/>
      <c r="AO17" s="329"/>
      <c r="AP17" s="330"/>
      <c r="AQ17" s="330"/>
      <c r="AR17" s="330"/>
      <c r="AS17" s="330"/>
      <c r="AT17" s="331"/>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row>
    <row r="18" spans="1:76" ht="15" customHeight="1" x14ac:dyDescent="0.25">
      <c r="A18" s="99"/>
      <c r="B18" s="238"/>
      <c r="C18" s="238"/>
      <c r="D18" s="239"/>
      <c r="E18" s="339"/>
      <c r="F18" s="340"/>
      <c r="G18" s="340"/>
      <c r="H18" s="340"/>
      <c r="I18" s="338"/>
      <c r="J18" s="83" t="str">
        <f>IF(AND('Mapa final'!$Y$22="Alta",'Mapa final'!$AA$22="Leve"),CONCATENATE("R3C",'Mapa final'!$O$22),"")</f>
        <v/>
      </c>
      <c r="K18" s="84" t="str">
        <f>IF(AND('Mapa final'!$Y$23="Alta",'Mapa final'!$AA$23="Leve"),CONCATENATE("R3C",'Mapa final'!$O$23),"")</f>
        <v/>
      </c>
      <c r="L18" s="84" t="str">
        <f>IF(AND('Mapa final'!$Y$24="Alta",'Mapa final'!$AA$24="Leve"),CONCATENATE("R3C",'Mapa final'!$O$24),"")</f>
        <v/>
      </c>
      <c r="M18" s="84" t="str">
        <f>IF(AND('Mapa final'!$Y$25="Alta",'Mapa final'!$AA$25="Leve"),CONCATENATE("R3C",'Mapa final'!$O$25),"")</f>
        <v/>
      </c>
      <c r="N18" s="84" t="str">
        <f>IF(AND('Mapa final'!$Y$26="Alta",'Mapa final'!$AA$26="Leve"),CONCATENATE("R3C",'Mapa final'!$O$26),"")</f>
        <v/>
      </c>
      <c r="O18" s="85" t="str">
        <f>IF(AND('Mapa final'!$Y$27="Alta",'Mapa final'!$AA$27="Leve"),CONCATENATE("R3C",'Mapa final'!$O$27),"")</f>
        <v/>
      </c>
      <c r="P18" s="83" t="str">
        <f>IF(AND('Mapa final'!$Y$22="Alta",'Mapa final'!$AA$22="Menor"),CONCATENATE("R3C",'Mapa final'!$O$22),"")</f>
        <v/>
      </c>
      <c r="Q18" s="84" t="str">
        <f>IF(AND('Mapa final'!$Y$23="Alta",'Mapa final'!$AA$23="Menor"),CONCATENATE("R3C",'Mapa final'!$O$23),"")</f>
        <v/>
      </c>
      <c r="R18" s="84" t="str">
        <f>IF(AND('Mapa final'!$Y$24="Alta",'Mapa final'!$AA$24="Menor"),CONCATENATE("R3C",'Mapa final'!$O$24),"")</f>
        <v/>
      </c>
      <c r="S18" s="84" t="str">
        <f>IF(AND('Mapa final'!$Y$25="Alta",'Mapa final'!$AA$25="Menor"),CONCATENATE("R3C",'Mapa final'!$O$25),"")</f>
        <v/>
      </c>
      <c r="T18" s="84" t="str">
        <f>IF(AND('Mapa final'!$Y$26="Alta",'Mapa final'!$AA$26="Menor"),CONCATENATE("R3C",'Mapa final'!$O$26),"")</f>
        <v/>
      </c>
      <c r="U18" s="85" t="str">
        <f>IF(AND('Mapa final'!$Y$27="Alta",'Mapa final'!$AA$27="Menor"),CONCATENATE("R3C",'Mapa final'!$O$27),"")</f>
        <v/>
      </c>
      <c r="V18" s="67" t="str">
        <f>IF(AND('Mapa final'!$Y$22="Alta",'Mapa final'!$AA$22="Moderado"),CONCATENATE("R3C",'Mapa final'!$O$22),"")</f>
        <v/>
      </c>
      <c r="W18" s="68" t="str">
        <f>IF(AND('Mapa final'!$Y$23="Alta",'Mapa final'!$AA$23="Moderado"),CONCATENATE("R3C",'Mapa final'!$O$23),"")</f>
        <v/>
      </c>
      <c r="X18" s="68" t="str">
        <f>IF(AND('Mapa final'!$Y$24="Alta",'Mapa final'!$AA$24="Moderado"),CONCATENATE("R3C",'Mapa final'!$O$24),"")</f>
        <v/>
      </c>
      <c r="Y18" s="68" t="str">
        <f>IF(AND('Mapa final'!$Y$25="Alta",'Mapa final'!$AA$25="Moderado"),CONCATENATE("R3C",'Mapa final'!$O$25),"")</f>
        <v/>
      </c>
      <c r="Z18" s="68" t="str">
        <f>IF(AND('Mapa final'!$Y$26="Alta",'Mapa final'!$AA$26="Moderado"),CONCATENATE("R3C",'Mapa final'!$O$26),"")</f>
        <v/>
      </c>
      <c r="AA18" s="69" t="str">
        <f>IF(AND('Mapa final'!$Y$27="Alta",'Mapa final'!$AA$27="Moderado"),CONCATENATE("R3C",'Mapa final'!$O$27),"")</f>
        <v/>
      </c>
      <c r="AB18" s="67" t="str">
        <f>IF(AND('Mapa final'!$Y$22="Alta",'Mapa final'!$AA$22="Mayor"),CONCATENATE("R3C",'Mapa final'!$O$22),"")</f>
        <v/>
      </c>
      <c r="AC18" s="68" t="str">
        <f>IF(AND('Mapa final'!$Y$23="Alta",'Mapa final'!$AA$23="Mayor"),CONCATENATE("R3C",'Mapa final'!$O$23),"")</f>
        <v/>
      </c>
      <c r="AD18" s="68" t="str">
        <f>IF(AND('Mapa final'!$Y$24="Alta",'Mapa final'!$AA$24="Mayor"),CONCATENATE("R3C",'Mapa final'!$O$24),"")</f>
        <v/>
      </c>
      <c r="AE18" s="68" t="str">
        <f>IF(AND('Mapa final'!$Y$25="Alta",'Mapa final'!$AA$25="Mayor"),CONCATENATE("R3C",'Mapa final'!$O$25),"")</f>
        <v/>
      </c>
      <c r="AF18" s="68" t="str">
        <f>IF(AND('Mapa final'!$Y$26="Alta",'Mapa final'!$AA$26="Mayor"),CONCATENATE("R3C",'Mapa final'!$O$26),"")</f>
        <v/>
      </c>
      <c r="AG18" s="69" t="str">
        <f>IF(AND('Mapa final'!$Y$27="Alta",'Mapa final'!$AA$27="Mayor"),CONCATENATE("R3C",'Mapa final'!$O$27),"")</f>
        <v/>
      </c>
      <c r="AH18" s="70" t="str">
        <f>IF(AND('Mapa final'!$Y$22="Alta",'Mapa final'!$AA$22="Catastrófico"),CONCATENATE("R3C",'Mapa final'!$O$22),"")</f>
        <v/>
      </c>
      <c r="AI18" s="71" t="str">
        <f>IF(AND('Mapa final'!$Y$23="Alta",'Mapa final'!$AA$23="Catastrófico"),CONCATENATE("R3C",'Mapa final'!$O$23),"")</f>
        <v/>
      </c>
      <c r="AJ18" s="71" t="str">
        <f>IF(AND('Mapa final'!$Y$24="Alta",'Mapa final'!$AA$24="Catastrófico"),CONCATENATE("R3C",'Mapa final'!$O$24),"")</f>
        <v/>
      </c>
      <c r="AK18" s="71" t="str">
        <f>IF(AND('Mapa final'!$Y$25="Alta",'Mapa final'!$AA$25="Catastrófico"),CONCATENATE("R3C",'Mapa final'!$O$25),"")</f>
        <v/>
      </c>
      <c r="AL18" s="71" t="str">
        <f>IF(AND('Mapa final'!$Y$26="Alta",'Mapa final'!$AA$26="Catastrófico"),CONCATENATE("R3C",'Mapa final'!$O$26),"")</f>
        <v/>
      </c>
      <c r="AM18" s="72" t="str">
        <f>IF(AND('Mapa final'!$Y$27="Alta",'Mapa final'!$AA$27="Catastrófico"),CONCATENATE("R3C",'Mapa final'!$O$27),"")</f>
        <v/>
      </c>
      <c r="AN18" s="99"/>
      <c r="AO18" s="329"/>
      <c r="AP18" s="330"/>
      <c r="AQ18" s="330"/>
      <c r="AR18" s="330"/>
      <c r="AS18" s="330"/>
      <c r="AT18" s="331"/>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row>
    <row r="19" spans="1:76" ht="15" customHeight="1" x14ac:dyDescent="0.25">
      <c r="A19" s="99"/>
      <c r="B19" s="238"/>
      <c r="C19" s="238"/>
      <c r="D19" s="239"/>
      <c r="E19" s="339"/>
      <c r="F19" s="340"/>
      <c r="G19" s="340"/>
      <c r="H19" s="340"/>
      <c r="I19" s="338"/>
      <c r="J19" s="83" t="str">
        <f>IF(AND('Mapa final'!$Y$28="Alta",'Mapa final'!$AA$28="Leve"),CONCATENATE("R4C",'Mapa final'!$O$28),"")</f>
        <v/>
      </c>
      <c r="K19" s="84" t="str">
        <f>IF(AND('Mapa final'!$Y$29="Alta",'Mapa final'!$AA$29="Leve"),CONCATENATE("R4C",'Mapa final'!$O$29),"")</f>
        <v/>
      </c>
      <c r="L19" s="84" t="str">
        <f>IF(AND('Mapa final'!$Y$30="Alta",'Mapa final'!$AA$30="Leve"),CONCATENATE("R4C",'Mapa final'!$O$30),"")</f>
        <v/>
      </c>
      <c r="M19" s="84" t="str">
        <f>IF(AND('Mapa final'!$Y$31="Alta",'Mapa final'!$AA$31="Leve"),CONCATENATE("R4C",'Mapa final'!$O$31),"")</f>
        <v/>
      </c>
      <c r="N19" s="84" t="str">
        <f>IF(AND('Mapa final'!$Y$32="Alta",'Mapa final'!$AA$32="Leve"),CONCATENATE("R4C",'Mapa final'!$O$32),"")</f>
        <v/>
      </c>
      <c r="O19" s="85" t="str">
        <f>IF(AND('Mapa final'!$Y$33="Alta",'Mapa final'!$AA$33="Leve"),CONCATENATE("R4C",'Mapa final'!$O$33),"")</f>
        <v/>
      </c>
      <c r="P19" s="83" t="str">
        <f>IF(AND('Mapa final'!$Y$28="Alta",'Mapa final'!$AA$28="Menor"),CONCATENATE("R4C",'Mapa final'!$O$28),"")</f>
        <v/>
      </c>
      <c r="Q19" s="84" t="str">
        <f>IF(AND('Mapa final'!$Y$29="Alta",'Mapa final'!$AA$29="Menor"),CONCATENATE("R4C",'Mapa final'!$O$29),"")</f>
        <v/>
      </c>
      <c r="R19" s="84" t="str">
        <f>IF(AND('Mapa final'!$Y$30="Alta",'Mapa final'!$AA$30="Menor"),CONCATENATE("R4C",'Mapa final'!$O$30),"")</f>
        <v/>
      </c>
      <c r="S19" s="84" t="str">
        <f>IF(AND('Mapa final'!$Y$31="Alta",'Mapa final'!$AA$31="Menor"),CONCATENATE("R4C",'Mapa final'!$O$31),"")</f>
        <v/>
      </c>
      <c r="T19" s="84" t="str">
        <f>IF(AND('Mapa final'!$Y$32="Alta",'Mapa final'!$AA$32="Menor"),CONCATENATE("R4C",'Mapa final'!$O$32),"")</f>
        <v/>
      </c>
      <c r="U19" s="85" t="str">
        <f>IF(AND('Mapa final'!$Y$33="Alta",'Mapa final'!$AA$33="Menor"),CONCATENATE("R4C",'Mapa final'!$O$33),"")</f>
        <v/>
      </c>
      <c r="V19" s="67" t="str">
        <f>IF(AND('Mapa final'!$Y$28="Alta",'Mapa final'!$AA$28="Moderado"),CONCATENATE("R4C",'Mapa final'!$O$28),"")</f>
        <v/>
      </c>
      <c r="W19" s="68" t="str">
        <f>IF(AND('Mapa final'!$Y$29="Alta",'Mapa final'!$AA$29="Moderado"),CONCATENATE("R4C",'Mapa final'!$O$29),"")</f>
        <v/>
      </c>
      <c r="X19" s="73" t="str">
        <f>IF(AND('Mapa final'!$Y$30="Alta",'Mapa final'!$AA$30="Moderado"),CONCATENATE("R4C",'Mapa final'!$O$30),"")</f>
        <v/>
      </c>
      <c r="Y19" s="73" t="str">
        <f>IF(AND('Mapa final'!$Y$31="Alta",'Mapa final'!$AA$31="Moderado"),CONCATENATE("R4C",'Mapa final'!$O$31),"")</f>
        <v/>
      </c>
      <c r="Z19" s="73" t="str">
        <f>IF(AND('Mapa final'!$Y$32="Alta",'Mapa final'!$AA$32="Moderado"),CONCATENATE("R4C",'Mapa final'!$O$32),"")</f>
        <v/>
      </c>
      <c r="AA19" s="69" t="str">
        <f>IF(AND('Mapa final'!$Y$33="Alta",'Mapa final'!$AA$33="Moderado"),CONCATENATE("R4C",'Mapa final'!$O$33),"")</f>
        <v/>
      </c>
      <c r="AB19" s="67" t="str">
        <f>IF(AND('Mapa final'!$Y$28="Alta",'Mapa final'!$AA$28="Mayor"),CONCATENATE("R4C",'Mapa final'!$O$28),"")</f>
        <v/>
      </c>
      <c r="AC19" s="68" t="str">
        <f>IF(AND('Mapa final'!$Y$29="Alta",'Mapa final'!$AA$29="Mayor"),CONCATENATE("R4C",'Mapa final'!$O$29),"")</f>
        <v/>
      </c>
      <c r="AD19" s="73" t="str">
        <f>IF(AND('Mapa final'!$Y$30="Alta",'Mapa final'!$AA$30="Mayor"),CONCATENATE("R4C",'Mapa final'!$O$30),"")</f>
        <v/>
      </c>
      <c r="AE19" s="73" t="str">
        <f>IF(AND('Mapa final'!$Y$31="Alta",'Mapa final'!$AA$31="Mayor"),CONCATENATE("R4C",'Mapa final'!$O$31),"")</f>
        <v/>
      </c>
      <c r="AF19" s="73" t="str">
        <f>IF(AND('Mapa final'!$Y$32="Alta",'Mapa final'!$AA$32="Mayor"),CONCATENATE("R4C",'Mapa final'!$O$32),"")</f>
        <v/>
      </c>
      <c r="AG19" s="69" t="str">
        <f>IF(AND('Mapa final'!$Y$33="Alta",'Mapa final'!$AA$33="Mayor"),CONCATENATE("R4C",'Mapa final'!$O$33),"")</f>
        <v/>
      </c>
      <c r="AH19" s="70" t="str">
        <f>IF(AND('Mapa final'!$Y$28="Alta",'Mapa final'!$AA$28="Catastrófico"),CONCATENATE("R4C",'Mapa final'!$O$28),"")</f>
        <v/>
      </c>
      <c r="AI19" s="71" t="str">
        <f>IF(AND('Mapa final'!$Y$29="Alta",'Mapa final'!$AA$29="Catastrófico"),CONCATENATE("R4C",'Mapa final'!$O$29),"")</f>
        <v/>
      </c>
      <c r="AJ19" s="71" t="str">
        <f>IF(AND('Mapa final'!$Y$30="Alta",'Mapa final'!$AA$30="Catastrófico"),CONCATENATE("R4C",'Mapa final'!$O$30),"")</f>
        <v/>
      </c>
      <c r="AK19" s="71" t="str">
        <f>IF(AND('Mapa final'!$Y$31="Alta",'Mapa final'!$AA$31="Catastrófico"),CONCATENATE("R4C",'Mapa final'!$O$31),"")</f>
        <v/>
      </c>
      <c r="AL19" s="71" t="str">
        <f>IF(AND('Mapa final'!$Y$32="Alta",'Mapa final'!$AA$32="Catastrófico"),CONCATENATE("R4C",'Mapa final'!$O$32),"")</f>
        <v/>
      </c>
      <c r="AM19" s="72" t="str">
        <f>IF(AND('Mapa final'!$Y$33="Alta",'Mapa final'!$AA$33="Catastrófico"),CONCATENATE("R4C",'Mapa final'!$O$33),"")</f>
        <v/>
      </c>
      <c r="AN19" s="99"/>
      <c r="AO19" s="329"/>
      <c r="AP19" s="330"/>
      <c r="AQ19" s="330"/>
      <c r="AR19" s="330"/>
      <c r="AS19" s="330"/>
      <c r="AT19" s="331"/>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row>
    <row r="20" spans="1:76" ht="15" customHeight="1" x14ac:dyDescent="0.25">
      <c r="A20" s="99"/>
      <c r="B20" s="238"/>
      <c r="C20" s="238"/>
      <c r="D20" s="239"/>
      <c r="E20" s="339"/>
      <c r="F20" s="340"/>
      <c r="G20" s="340"/>
      <c r="H20" s="340"/>
      <c r="I20" s="338"/>
      <c r="J20" s="83" t="str">
        <f>IF(AND('Mapa final'!$Y$34="Alta",'Mapa final'!$AA$34="Leve"),CONCATENATE("R5C",'Mapa final'!$O$34),"")</f>
        <v/>
      </c>
      <c r="K20" s="84" t="str">
        <f>IF(AND('Mapa final'!$Y$35="Alta",'Mapa final'!$AA$35="Leve"),CONCATENATE("R5C",'Mapa final'!$O$35),"")</f>
        <v/>
      </c>
      <c r="L20" s="84" t="str">
        <f>IF(AND('Mapa final'!$Y$36="Alta",'Mapa final'!$AA$36="Leve"),CONCATENATE("R5C",'Mapa final'!$O$36),"")</f>
        <v/>
      </c>
      <c r="M20" s="84" t="str">
        <f>IF(AND('Mapa final'!$Y$37="Alta",'Mapa final'!$AA$37="Leve"),CONCATENATE("R5C",'Mapa final'!$O$37),"")</f>
        <v/>
      </c>
      <c r="N20" s="84" t="str">
        <f>IF(AND('Mapa final'!$Y$38="Alta",'Mapa final'!$AA$38="Leve"),CONCATENATE("R5C",'Mapa final'!$O$38),"")</f>
        <v/>
      </c>
      <c r="O20" s="85" t="str">
        <f>IF(AND('Mapa final'!$Y$39="Alta",'Mapa final'!$AA$39="Leve"),CONCATENATE("R5C",'Mapa final'!$O$39),"")</f>
        <v/>
      </c>
      <c r="P20" s="83" t="str">
        <f>IF(AND('Mapa final'!$Y$34="Alta",'Mapa final'!$AA$34="Menor"),CONCATENATE("R5C",'Mapa final'!$O$34),"")</f>
        <v/>
      </c>
      <c r="Q20" s="84" t="str">
        <f>IF(AND('Mapa final'!$Y$35="Alta",'Mapa final'!$AA$35="Menor"),CONCATENATE("R5C",'Mapa final'!$O$35),"")</f>
        <v/>
      </c>
      <c r="R20" s="84" t="str">
        <f>IF(AND('Mapa final'!$Y$36="Alta",'Mapa final'!$AA$36="Menor"),CONCATENATE("R5C",'Mapa final'!$O$36),"")</f>
        <v/>
      </c>
      <c r="S20" s="84" t="str">
        <f>IF(AND('Mapa final'!$Y$37="Alta",'Mapa final'!$AA$37="Menor"),CONCATENATE("R5C",'Mapa final'!$O$37),"")</f>
        <v/>
      </c>
      <c r="T20" s="84" t="str">
        <f>IF(AND('Mapa final'!$Y$38="Alta",'Mapa final'!$AA$38="Menor"),CONCATENATE("R5C",'Mapa final'!$O$38),"")</f>
        <v/>
      </c>
      <c r="U20" s="85" t="str">
        <f>IF(AND('Mapa final'!$Y$39="Alta",'Mapa final'!$AA$39="Menor"),CONCATENATE("R5C",'Mapa final'!$O$39),"")</f>
        <v/>
      </c>
      <c r="V20" s="67" t="str">
        <f>IF(AND('Mapa final'!$Y$34="Alta",'Mapa final'!$AA$34="Moderado"),CONCATENATE("R5C",'Mapa final'!$O$34),"")</f>
        <v/>
      </c>
      <c r="W20" s="68" t="str">
        <f>IF(AND('Mapa final'!$Y$35="Alta",'Mapa final'!$AA$35="Moderado"),CONCATENATE("R5C",'Mapa final'!$O$35),"")</f>
        <v/>
      </c>
      <c r="X20" s="73" t="str">
        <f>IF(AND('Mapa final'!$Y$36="Alta",'Mapa final'!$AA$36="Moderado"),CONCATENATE("R5C",'Mapa final'!$O$36),"")</f>
        <v/>
      </c>
      <c r="Y20" s="73" t="str">
        <f>IF(AND('Mapa final'!$Y$37="Alta",'Mapa final'!$AA$37="Moderado"),CONCATENATE("R5C",'Mapa final'!$O$37),"")</f>
        <v/>
      </c>
      <c r="Z20" s="73" t="str">
        <f>IF(AND('Mapa final'!$Y$38="Alta",'Mapa final'!$AA$38="Moderado"),CONCATENATE("R5C",'Mapa final'!$O$38),"")</f>
        <v/>
      </c>
      <c r="AA20" s="69" t="str">
        <f>IF(AND('Mapa final'!$Y$39="Alta",'Mapa final'!$AA$39="Moderado"),CONCATENATE("R5C",'Mapa final'!$O$39),"")</f>
        <v/>
      </c>
      <c r="AB20" s="67" t="str">
        <f>IF(AND('Mapa final'!$Y$34="Alta",'Mapa final'!$AA$34="Mayor"),CONCATENATE("R5C",'Mapa final'!$O$34),"")</f>
        <v/>
      </c>
      <c r="AC20" s="68" t="str">
        <f>IF(AND('Mapa final'!$Y$35="Alta",'Mapa final'!$AA$35="Mayor"),CONCATENATE("R5C",'Mapa final'!$O$35),"")</f>
        <v/>
      </c>
      <c r="AD20" s="73" t="str">
        <f>IF(AND('Mapa final'!$Y$36="Alta",'Mapa final'!$AA$36="Mayor"),CONCATENATE("R5C",'Mapa final'!$O$36),"")</f>
        <v/>
      </c>
      <c r="AE20" s="73" t="str">
        <f>IF(AND('Mapa final'!$Y$37="Alta",'Mapa final'!$AA$37="Mayor"),CONCATENATE("R5C",'Mapa final'!$O$37),"")</f>
        <v/>
      </c>
      <c r="AF20" s="73" t="str">
        <f>IF(AND('Mapa final'!$Y$38="Alta",'Mapa final'!$AA$38="Mayor"),CONCATENATE("R5C",'Mapa final'!$O$38),"")</f>
        <v/>
      </c>
      <c r="AG20" s="69" t="str">
        <f>IF(AND('Mapa final'!$Y$39="Alta",'Mapa final'!$AA$39="Mayor"),CONCATENATE("R5C",'Mapa final'!$O$39),"")</f>
        <v/>
      </c>
      <c r="AH20" s="70" t="str">
        <f>IF(AND('Mapa final'!$Y$34="Alta",'Mapa final'!$AA$34="Catastrófico"),CONCATENATE("R5C",'Mapa final'!$O$34),"")</f>
        <v/>
      </c>
      <c r="AI20" s="71" t="str">
        <f>IF(AND('Mapa final'!$Y$35="Alta",'Mapa final'!$AA$35="Catastrófico"),CONCATENATE("R5C",'Mapa final'!$O$35),"")</f>
        <v/>
      </c>
      <c r="AJ20" s="71" t="str">
        <f>IF(AND('Mapa final'!$Y$36="Alta",'Mapa final'!$AA$36="Catastrófico"),CONCATENATE("R5C",'Mapa final'!$O$36),"")</f>
        <v/>
      </c>
      <c r="AK20" s="71" t="str">
        <f>IF(AND('Mapa final'!$Y$37="Alta",'Mapa final'!$AA$37="Catastrófico"),CONCATENATE("R5C",'Mapa final'!$O$37),"")</f>
        <v/>
      </c>
      <c r="AL20" s="71" t="str">
        <f>IF(AND('Mapa final'!$Y$38="Alta",'Mapa final'!$AA$38="Catastrófico"),CONCATENATE("R5C",'Mapa final'!$O$38),"")</f>
        <v/>
      </c>
      <c r="AM20" s="72" t="str">
        <f>IF(AND('Mapa final'!$Y$39="Alta",'Mapa final'!$AA$39="Catastrófico"),CONCATENATE("R5C",'Mapa final'!$O$39),"")</f>
        <v/>
      </c>
      <c r="AN20" s="99"/>
      <c r="AO20" s="329"/>
      <c r="AP20" s="330"/>
      <c r="AQ20" s="330"/>
      <c r="AR20" s="330"/>
      <c r="AS20" s="330"/>
      <c r="AT20" s="331"/>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row>
    <row r="21" spans="1:76" ht="15" customHeight="1" x14ac:dyDescent="0.25">
      <c r="A21" s="99"/>
      <c r="B21" s="238"/>
      <c r="C21" s="238"/>
      <c r="D21" s="239"/>
      <c r="E21" s="339"/>
      <c r="F21" s="340"/>
      <c r="G21" s="340"/>
      <c r="H21" s="340"/>
      <c r="I21" s="338"/>
      <c r="J21" s="83" t="str">
        <f>IF(AND('Mapa final'!$Y$40="Alta",'Mapa final'!$AA$40="Leve"),CONCATENATE("R6C",'Mapa final'!$O$40),"")</f>
        <v/>
      </c>
      <c r="K21" s="84" t="str">
        <f>IF(AND('Mapa final'!$Y$41="Alta",'Mapa final'!$AA$41="Leve"),CONCATENATE("R6C",'Mapa final'!$O$41),"")</f>
        <v/>
      </c>
      <c r="L21" s="84" t="str">
        <f>IF(AND('Mapa final'!$Y$42="Alta",'Mapa final'!$AA$42="Leve"),CONCATENATE("R6C",'Mapa final'!$O$42),"")</f>
        <v/>
      </c>
      <c r="M21" s="84" t="str">
        <f>IF(AND('Mapa final'!$Y$43="Alta",'Mapa final'!$AA$43="Leve"),CONCATENATE("R6C",'Mapa final'!$O$43),"")</f>
        <v/>
      </c>
      <c r="N21" s="84" t="str">
        <f>IF(AND('Mapa final'!$Y$44="Alta",'Mapa final'!$AA$44="Leve"),CONCATENATE("R6C",'Mapa final'!$O$44),"")</f>
        <v/>
      </c>
      <c r="O21" s="85" t="str">
        <f>IF(AND('Mapa final'!$Y$45="Alta",'Mapa final'!$AA$45="Leve"),CONCATENATE("R6C",'Mapa final'!$O$45),"")</f>
        <v/>
      </c>
      <c r="P21" s="83" t="str">
        <f>IF(AND('Mapa final'!$Y$40="Alta",'Mapa final'!$AA$40="Menor"),CONCATENATE("R6C",'Mapa final'!$O$40),"")</f>
        <v/>
      </c>
      <c r="Q21" s="84" t="str">
        <f>IF(AND('Mapa final'!$Y$41="Alta",'Mapa final'!$AA$41="Menor"),CONCATENATE("R6C",'Mapa final'!$O$41),"")</f>
        <v/>
      </c>
      <c r="R21" s="84" t="str">
        <f>IF(AND('Mapa final'!$Y$42="Alta",'Mapa final'!$AA$42="Menor"),CONCATENATE("R6C",'Mapa final'!$O$42),"")</f>
        <v/>
      </c>
      <c r="S21" s="84" t="str">
        <f>IF(AND('Mapa final'!$Y$43="Alta",'Mapa final'!$AA$43="Menor"),CONCATENATE("R6C",'Mapa final'!$O$43),"")</f>
        <v/>
      </c>
      <c r="T21" s="84" t="str">
        <f>IF(AND('Mapa final'!$Y$44="Alta",'Mapa final'!$AA$44="Menor"),CONCATENATE("R6C",'Mapa final'!$O$44),"")</f>
        <v/>
      </c>
      <c r="U21" s="85" t="str">
        <f>IF(AND('Mapa final'!$Y$45="Alta",'Mapa final'!$AA$45="Menor"),CONCATENATE("R6C",'Mapa final'!$O$45),"")</f>
        <v/>
      </c>
      <c r="V21" s="67" t="str">
        <f>IF(AND('Mapa final'!$Y$40="Alta",'Mapa final'!$AA$40="Moderado"),CONCATENATE("R6C",'Mapa final'!$O$40),"")</f>
        <v/>
      </c>
      <c r="W21" s="68" t="str">
        <f>IF(AND('Mapa final'!$Y$41="Alta",'Mapa final'!$AA$41="Moderado"),CONCATENATE("R6C",'Mapa final'!$O$41),"")</f>
        <v/>
      </c>
      <c r="X21" s="73" t="str">
        <f>IF(AND('Mapa final'!$Y$42="Alta",'Mapa final'!$AA$42="Moderado"),CONCATENATE("R6C",'Mapa final'!$O$42),"")</f>
        <v/>
      </c>
      <c r="Y21" s="73" t="str">
        <f>IF(AND('Mapa final'!$Y$43="Alta",'Mapa final'!$AA$43="Moderado"),CONCATENATE("R6C",'Mapa final'!$O$43),"")</f>
        <v/>
      </c>
      <c r="Z21" s="73" t="str">
        <f>IF(AND('Mapa final'!$Y$44="Alta",'Mapa final'!$AA$44="Moderado"),CONCATENATE("R6C",'Mapa final'!$O$44),"")</f>
        <v/>
      </c>
      <c r="AA21" s="69" t="str">
        <f>IF(AND('Mapa final'!$Y$45="Alta",'Mapa final'!$AA$45="Moderado"),CONCATENATE("R6C",'Mapa final'!$O$45),"")</f>
        <v/>
      </c>
      <c r="AB21" s="67" t="str">
        <f>IF(AND('Mapa final'!$Y$40="Alta",'Mapa final'!$AA$40="Mayor"),CONCATENATE("R6C",'Mapa final'!$O$40),"")</f>
        <v/>
      </c>
      <c r="AC21" s="68" t="str">
        <f>IF(AND('Mapa final'!$Y$41="Alta",'Mapa final'!$AA$41="Mayor"),CONCATENATE("R6C",'Mapa final'!$O$41),"")</f>
        <v/>
      </c>
      <c r="AD21" s="73" t="str">
        <f>IF(AND('Mapa final'!$Y$42="Alta",'Mapa final'!$AA$42="Mayor"),CONCATENATE("R6C",'Mapa final'!$O$42),"")</f>
        <v/>
      </c>
      <c r="AE21" s="73" t="str">
        <f>IF(AND('Mapa final'!$Y$43="Alta",'Mapa final'!$AA$43="Mayor"),CONCATENATE("R6C",'Mapa final'!$O$43),"")</f>
        <v/>
      </c>
      <c r="AF21" s="73" t="str">
        <f>IF(AND('Mapa final'!$Y$44="Alta",'Mapa final'!$AA$44="Mayor"),CONCATENATE("R6C",'Mapa final'!$O$44),"")</f>
        <v/>
      </c>
      <c r="AG21" s="69" t="str">
        <f>IF(AND('Mapa final'!$Y$45="Alta",'Mapa final'!$AA$45="Mayor"),CONCATENATE("R6C",'Mapa final'!$O$45),"")</f>
        <v/>
      </c>
      <c r="AH21" s="70" t="str">
        <f>IF(AND('Mapa final'!$Y$40="Alta",'Mapa final'!$AA$40="Catastrófico"),CONCATENATE("R6C",'Mapa final'!$O$40),"")</f>
        <v/>
      </c>
      <c r="AI21" s="71" t="str">
        <f>IF(AND('Mapa final'!$Y$41="Alta",'Mapa final'!$AA$41="Catastrófico"),CONCATENATE("R6C",'Mapa final'!$O$41),"")</f>
        <v/>
      </c>
      <c r="AJ21" s="71" t="str">
        <f>IF(AND('Mapa final'!$Y$42="Alta",'Mapa final'!$AA$42="Catastrófico"),CONCATENATE("R6C",'Mapa final'!$O$42),"")</f>
        <v/>
      </c>
      <c r="AK21" s="71" t="str">
        <f>IF(AND('Mapa final'!$Y$43="Alta",'Mapa final'!$AA$43="Catastrófico"),CONCATENATE("R6C",'Mapa final'!$O$43),"")</f>
        <v/>
      </c>
      <c r="AL21" s="71" t="str">
        <f>IF(AND('Mapa final'!$Y$44="Alta",'Mapa final'!$AA$44="Catastrófico"),CONCATENATE("R6C",'Mapa final'!$O$44),"")</f>
        <v/>
      </c>
      <c r="AM21" s="72" t="str">
        <f>IF(AND('Mapa final'!$Y$45="Alta",'Mapa final'!$AA$45="Catastrófico"),CONCATENATE("R6C",'Mapa final'!$O$45),"")</f>
        <v/>
      </c>
      <c r="AN21" s="99"/>
      <c r="AO21" s="329"/>
      <c r="AP21" s="330"/>
      <c r="AQ21" s="330"/>
      <c r="AR21" s="330"/>
      <c r="AS21" s="330"/>
      <c r="AT21" s="331"/>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row>
    <row r="22" spans="1:76" ht="15" customHeight="1" x14ac:dyDescent="0.25">
      <c r="A22" s="99"/>
      <c r="B22" s="238"/>
      <c r="C22" s="238"/>
      <c r="D22" s="239"/>
      <c r="E22" s="339"/>
      <c r="F22" s="340"/>
      <c r="G22" s="340"/>
      <c r="H22" s="340"/>
      <c r="I22" s="338"/>
      <c r="J22" s="83" t="str">
        <f>IF(AND('Mapa final'!$Y$46="Alta",'Mapa final'!$AA$46="Leve"),CONCATENATE("R7C",'Mapa final'!$O$46),"")</f>
        <v/>
      </c>
      <c r="K22" s="84" t="str">
        <f>IF(AND('Mapa final'!$Y$47="Alta",'Mapa final'!$AA$47="Leve"),CONCATENATE("R7C",'Mapa final'!$O$47),"")</f>
        <v/>
      </c>
      <c r="L22" s="84" t="str">
        <f>IF(AND('Mapa final'!$Y$48="Alta",'Mapa final'!$AA$48="Leve"),CONCATENATE("R7C",'Mapa final'!$O$48),"")</f>
        <v/>
      </c>
      <c r="M22" s="84" t="str">
        <f>IF(AND('Mapa final'!$Y$49="Alta",'Mapa final'!$AA$49="Leve"),CONCATENATE("R7C",'Mapa final'!$O$49),"")</f>
        <v/>
      </c>
      <c r="N22" s="84" t="str">
        <f>IF(AND('Mapa final'!$Y$50="Alta",'Mapa final'!$AA$50="Leve"),CONCATENATE("R7C",'Mapa final'!$O$50),"")</f>
        <v/>
      </c>
      <c r="O22" s="85" t="str">
        <f>IF(AND('Mapa final'!$Y$51="Alta",'Mapa final'!$AA$51="Leve"),CONCATENATE("R7C",'Mapa final'!$O$51),"")</f>
        <v/>
      </c>
      <c r="P22" s="83" t="str">
        <f>IF(AND('Mapa final'!$Y$46="Alta",'Mapa final'!$AA$46="Menor"),CONCATENATE("R7C",'Mapa final'!$O$46),"")</f>
        <v/>
      </c>
      <c r="Q22" s="84" t="str">
        <f>IF(AND('Mapa final'!$Y$47="Alta",'Mapa final'!$AA$47="Menor"),CONCATENATE("R7C",'Mapa final'!$O$47),"")</f>
        <v/>
      </c>
      <c r="R22" s="84" t="str">
        <f>IF(AND('Mapa final'!$Y$48="Alta",'Mapa final'!$AA$48="Menor"),CONCATENATE("R7C",'Mapa final'!$O$48),"")</f>
        <v/>
      </c>
      <c r="S22" s="84" t="str">
        <f>IF(AND('Mapa final'!$Y$49="Alta",'Mapa final'!$AA$49="Menor"),CONCATENATE("R7C",'Mapa final'!$O$49),"")</f>
        <v/>
      </c>
      <c r="T22" s="84" t="str">
        <f>IF(AND('Mapa final'!$Y$50="Alta",'Mapa final'!$AA$50="Menor"),CONCATENATE("R7C",'Mapa final'!$O$50),"")</f>
        <v/>
      </c>
      <c r="U22" s="85" t="str">
        <f>IF(AND('Mapa final'!$Y$51="Alta",'Mapa final'!$AA$51="Menor"),CONCATENATE("R7C",'Mapa final'!$O$51),"")</f>
        <v/>
      </c>
      <c r="V22" s="67" t="str">
        <f>IF(AND('Mapa final'!$Y$46="Alta",'Mapa final'!$AA$46="Moderado"),CONCATENATE("R7C",'Mapa final'!$O$46),"")</f>
        <v/>
      </c>
      <c r="W22" s="68" t="str">
        <f>IF(AND('Mapa final'!$Y$47="Alta",'Mapa final'!$AA$47="Moderado"),CONCATENATE("R7C",'Mapa final'!$O$47),"")</f>
        <v/>
      </c>
      <c r="X22" s="73" t="str">
        <f>IF(AND('Mapa final'!$Y$48="Alta",'Mapa final'!$AA$48="Moderado"),CONCATENATE("R7C",'Mapa final'!$O$48),"")</f>
        <v/>
      </c>
      <c r="Y22" s="73" t="str">
        <f>IF(AND('Mapa final'!$Y$49="Alta",'Mapa final'!$AA$49="Moderado"),CONCATENATE("R7C",'Mapa final'!$O$49),"")</f>
        <v/>
      </c>
      <c r="Z22" s="73" t="str">
        <f>IF(AND('Mapa final'!$Y$50="Alta",'Mapa final'!$AA$50="Moderado"),CONCATENATE("R7C",'Mapa final'!$O$50),"")</f>
        <v/>
      </c>
      <c r="AA22" s="69" t="str">
        <f>IF(AND('Mapa final'!$Y$51="Alta",'Mapa final'!$AA$51="Moderado"),CONCATENATE("R7C",'Mapa final'!$O$51),"")</f>
        <v/>
      </c>
      <c r="AB22" s="67" t="str">
        <f>IF(AND('Mapa final'!$Y$46="Alta",'Mapa final'!$AA$46="Mayor"),CONCATENATE("R7C",'Mapa final'!$O$46),"")</f>
        <v/>
      </c>
      <c r="AC22" s="68" t="str">
        <f>IF(AND('Mapa final'!$Y$47="Alta",'Mapa final'!$AA$47="Mayor"),CONCATENATE("R7C",'Mapa final'!$O$47),"")</f>
        <v/>
      </c>
      <c r="AD22" s="73" t="str">
        <f>IF(AND('Mapa final'!$Y$48="Alta",'Mapa final'!$AA$48="Mayor"),CONCATENATE("R7C",'Mapa final'!$O$48),"")</f>
        <v/>
      </c>
      <c r="AE22" s="73" t="str">
        <f>IF(AND('Mapa final'!$Y$49="Alta",'Mapa final'!$AA$49="Mayor"),CONCATENATE("R7C",'Mapa final'!$O$49),"")</f>
        <v/>
      </c>
      <c r="AF22" s="73" t="str">
        <f>IF(AND('Mapa final'!$Y$50="Alta",'Mapa final'!$AA$50="Mayor"),CONCATENATE("R7C",'Mapa final'!$O$50),"")</f>
        <v/>
      </c>
      <c r="AG22" s="69" t="str">
        <f>IF(AND('Mapa final'!$Y$51="Alta",'Mapa final'!$AA$51="Mayor"),CONCATENATE("R7C",'Mapa final'!$O$51),"")</f>
        <v/>
      </c>
      <c r="AH22" s="70" t="str">
        <f>IF(AND('Mapa final'!$Y$46="Alta",'Mapa final'!$AA$46="Catastrófico"),CONCATENATE("R7C",'Mapa final'!$O$46),"")</f>
        <v/>
      </c>
      <c r="AI22" s="71" t="str">
        <f>IF(AND('Mapa final'!$Y$47="Alta",'Mapa final'!$AA$47="Catastrófico"),CONCATENATE("R7C",'Mapa final'!$O$47),"")</f>
        <v/>
      </c>
      <c r="AJ22" s="71" t="str">
        <f>IF(AND('Mapa final'!$Y$48="Alta",'Mapa final'!$AA$48="Catastrófico"),CONCATENATE("R7C",'Mapa final'!$O$48),"")</f>
        <v/>
      </c>
      <c r="AK22" s="71" t="str">
        <f>IF(AND('Mapa final'!$Y$49="Alta",'Mapa final'!$AA$49="Catastrófico"),CONCATENATE("R7C",'Mapa final'!$O$49),"")</f>
        <v/>
      </c>
      <c r="AL22" s="71" t="str">
        <f>IF(AND('Mapa final'!$Y$50="Alta",'Mapa final'!$AA$50="Catastrófico"),CONCATENATE("R7C",'Mapa final'!$O$50),"")</f>
        <v/>
      </c>
      <c r="AM22" s="72" t="str">
        <f>IF(AND('Mapa final'!$Y$51="Alta",'Mapa final'!$AA$51="Catastrófico"),CONCATENATE("R7C",'Mapa final'!$O$51),"")</f>
        <v/>
      </c>
      <c r="AN22" s="99"/>
      <c r="AO22" s="329"/>
      <c r="AP22" s="330"/>
      <c r="AQ22" s="330"/>
      <c r="AR22" s="330"/>
      <c r="AS22" s="330"/>
      <c r="AT22" s="331"/>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row>
    <row r="23" spans="1:76" ht="15" customHeight="1" x14ac:dyDescent="0.25">
      <c r="A23" s="99"/>
      <c r="B23" s="238"/>
      <c r="C23" s="238"/>
      <c r="D23" s="239"/>
      <c r="E23" s="339"/>
      <c r="F23" s="340"/>
      <c r="G23" s="340"/>
      <c r="H23" s="340"/>
      <c r="I23" s="338"/>
      <c r="J23" s="83" t="str">
        <f>IF(AND('Mapa final'!$Y$52="Alta",'Mapa final'!$AA$52="Leve"),CONCATENATE("R8C",'Mapa final'!$O$52),"")</f>
        <v/>
      </c>
      <c r="K23" s="84" t="str">
        <f>IF(AND('Mapa final'!$Y$53="Alta",'Mapa final'!$AA$53="Leve"),CONCATENATE("R8C",'Mapa final'!$O$53),"")</f>
        <v/>
      </c>
      <c r="L23" s="84" t="str">
        <f>IF(AND('Mapa final'!$Y$54="Alta",'Mapa final'!$AA$54="Leve"),CONCATENATE("R8C",'Mapa final'!$O$54),"")</f>
        <v/>
      </c>
      <c r="M23" s="84" t="str">
        <f>IF(AND('Mapa final'!$Y$55="Alta",'Mapa final'!$AA$55="Leve"),CONCATENATE("R8C",'Mapa final'!$O$55),"")</f>
        <v/>
      </c>
      <c r="N23" s="84" t="str">
        <f>IF(AND('Mapa final'!$Y$56="Alta",'Mapa final'!$AA$56="Leve"),CONCATENATE("R8C",'Mapa final'!$O$56),"")</f>
        <v/>
      </c>
      <c r="O23" s="85" t="str">
        <f>IF(AND('Mapa final'!$Y$57="Alta",'Mapa final'!$AA$57="Leve"),CONCATENATE("R8C",'Mapa final'!$O$57),"")</f>
        <v/>
      </c>
      <c r="P23" s="83" t="str">
        <f>IF(AND('Mapa final'!$Y$52="Alta",'Mapa final'!$AA$52="Menor"),CONCATENATE("R8C",'Mapa final'!$O$52),"")</f>
        <v/>
      </c>
      <c r="Q23" s="84" t="str">
        <f>IF(AND('Mapa final'!$Y$53="Alta",'Mapa final'!$AA$53="Menor"),CONCATENATE("R8C",'Mapa final'!$O$53),"")</f>
        <v/>
      </c>
      <c r="R23" s="84" t="str">
        <f>IF(AND('Mapa final'!$Y$54="Alta",'Mapa final'!$AA$54="Menor"),CONCATENATE("R8C",'Mapa final'!$O$54),"")</f>
        <v/>
      </c>
      <c r="S23" s="84" t="str">
        <f>IF(AND('Mapa final'!$Y$55="Alta",'Mapa final'!$AA$55="Menor"),CONCATENATE("R8C",'Mapa final'!$O$55),"")</f>
        <v/>
      </c>
      <c r="T23" s="84" t="str">
        <f>IF(AND('Mapa final'!$Y$56="Alta",'Mapa final'!$AA$56="Menor"),CONCATENATE("R8C",'Mapa final'!$O$56),"")</f>
        <v/>
      </c>
      <c r="U23" s="85" t="str">
        <f>IF(AND('Mapa final'!$Y$57="Alta",'Mapa final'!$AA$57="Menor"),CONCATENATE("R8C",'Mapa final'!$O$57),"")</f>
        <v/>
      </c>
      <c r="V23" s="67" t="str">
        <f>IF(AND('Mapa final'!$Y$52="Alta",'Mapa final'!$AA$52="Moderado"),CONCATENATE("R8C",'Mapa final'!$O$52),"")</f>
        <v/>
      </c>
      <c r="W23" s="68" t="str">
        <f>IF(AND('Mapa final'!$Y$53="Alta",'Mapa final'!$AA$53="Moderado"),CONCATENATE("R8C",'Mapa final'!$O$53),"")</f>
        <v/>
      </c>
      <c r="X23" s="73" t="str">
        <f>IF(AND('Mapa final'!$Y$54="Alta",'Mapa final'!$AA$54="Moderado"),CONCATENATE("R8C",'Mapa final'!$O$54),"")</f>
        <v/>
      </c>
      <c r="Y23" s="73" t="str">
        <f>IF(AND('Mapa final'!$Y$55="Alta",'Mapa final'!$AA$55="Moderado"),CONCATENATE("R8C",'Mapa final'!$O$55),"")</f>
        <v/>
      </c>
      <c r="Z23" s="73" t="str">
        <f>IF(AND('Mapa final'!$Y$56="Alta",'Mapa final'!$AA$56="Moderado"),CONCATENATE("R8C",'Mapa final'!$O$56),"")</f>
        <v/>
      </c>
      <c r="AA23" s="69" t="str">
        <f>IF(AND('Mapa final'!$Y$57="Alta",'Mapa final'!$AA$57="Moderado"),CONCATENATE("R8C",'Mapa final'!$O$57),"")</f>
        <v/>
      </c>
      <c r="AB23" s="67" t="str">
        <f>IF(AND('Mapa final'!$Y$52="Alta",'Mapa final'!$AA$52="Mayor"),CONCATENATE("R8C",'Mapa final'!$O$52),"")</f>
        <v/>
      </c>
      <c r="AC23" s="68" t="str">
        <f>IF(AND('Mapa final'!$Y$53="Alta",'Mapa final'!$AA$53="Mayor"),CONCATENATE("R8C",'Mapa final'!$O$53),"")</f>
        <v/>
      </c>
      <c r="AD23" s="73" t="str">
        <f>IF(AND('Mapa final'!$Y$54="Alta",'Mapa final'!$AA$54="Mayor"),CONCATENATE("R8C",'Mapa final'!$O$54),"")</f>
        <v/>
      </c>
      <c r="AE23" s="73" t="str">
        <f>IF(AND('Mapa final'!$Y$55="Alta",'Mapa final'!$AA$55="Mayor"),CONCATENATE("R8C",'Mapa final'!$O$55),"")</f>
        <v/>
      </c>
      <c r="AF23" s="73" t="str">
        <f>IF(AND('Mapa final'!$Y$56="Alta",'Mapa final'!$AA$56="Mayor"),CONCATENATE("R8C",'Mapa final'!$O$56),"")</f>
        <v/>
      </c>
      <c r="AG23" s="69" t="str">
        <f>IF(AND('Mapa final'!$Y$57="Alta",'Mapa final'!$AA$57="Mayor"),CONCATENATE("R8C",'Mapa final'!$O$57),"")</f>
        <v/>
      </c>
      <c r="AH23" s="70" t="str">
        <f>IF(AND('Mapa final'!$Y$52="Alta",'Mapa final'!$AA$52="Catastrófico"),CONCATENATE("R8C",'Mapa final'!$O$52),"")</f>
        <v/>
      </c>
      <c r="AI23" s="71" t="str">
        <f>IF(AND('Mapa final'!$Y$53="Alta",'Mapa final'!$AA$53="Catastrófico"),CONCATENATE("R8C",'Mapa final'!$O$53),"")</f>
        <v/>
      </c>
      <c r="AJ23" s="71" t="str">
        <f>IF(AND('Mapa final'!$Y$54="Alta",'Mapa final'!$AA$54="Catastrófico"),CONCATENATE("R8C",'Mapa final'!$O$54),"")</f>
        <v/>
      </c>
      <c r="AK23" s="71" t="str">
        <f>IF(AND('Mapa final'!$Y$55="Alta",'Mapa final'!$AA$55="Catastrófico"),CONCATENATE("R8C",'Mapa final'!$O$55),"")</f>
        <v/>
      </c>
      <c r="AL23" s="71" t="str">
        <f>IF(AND('Mapa final'!$Y$56="Alta",'Mapa final'!$AA$56="Catastrófico"),CONCATENATE("R8C",'Mapa final'!$O$56),"")</f>
        <v/>
      </c>
      <c r="AM23" s="72" t="str">
        <f>IF(AND('Mapa final'!$Y$57="Alta",'Mapa final'!$AA$57="Catastrófico"),CONCATENATE("R8C",'Mapa final'!$O$57),"")</f>
        <v/>
      </c>
      <c r="AN23" s="99"/>
      <c r="AO23" s="329"/>
      <c r="AP23" s="330"/>
      <c r="AQ23" s="330"/>
      <c r="AR23" s="330"/>
      <c r="AS23" s="330"/>
      <c r="AT23" s="331"/>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row>
    <row r="24" spans="1:76" ht="15" customHeight="1" x14ac:dyDescent="0.25">
      <c r="A24" s="99"/>
      <c r="B24" s="238"/>
      <c r="C24" s="238"/>
      <c r="D24" s="239"/>
      <c r="E24" s="339"/>
      <c r="F24" s="340"/>
      <c r="G24" s="340"/>
      <c r="H24" s="340"/>
      <c r="I24" s="338"/>
      <c r="J24" s="83" t="str">
        <f>IF(AND('Mapa final'!$Y$58="Alta",'Mapa final'!$AA$58="Leve"),CONCATENATE("R9C",'Mapa final'!$O$58),"")</f>
        <v/>
      </c>
      <c r="K24" s="84" t="str">
        <f>IF(AND('Mapa final'!$Y$59="Alta",'Mapa final'!$AA$59="Leve"),CONCATENATE("R9C",'Mapa final'!$O$59),"")</f>
        <v/>
      </c>
      <c r="L24" s="84" t="str">
        <f>IF(AND('Mapa final'!$Y$60="Alta",'Mapa final'!$AA$60="Leve"),CONCATENATE("R9C",'Mapa final'!$O$60),"")</f>
        <v/>
      </c>
      <c r="M24" s="84" t="str">
        <f>IF(AND('Mapa final'!$Y$61="Alta",'Mapa final'!$AA$61="Leve"),CONCATENATE("R9C",'Mapa final'!$O$61),"")</f>
        <v/>
      </c>
      <c r="N24" s="84" t="str">
        <f>IF(AND('Mapa final'!$Y$62="Alta",'Mapa final'!$AA$62="Leve"),CONCATENATE("R9C",'Mapa final'!$O$62),"")</f>
        <v/>
      </c>
      <c r="O24" s="85" t="str">
        <f>IF(AND('Mapa final'!$Y$63="Alta",'Mapa final'!$AA$63="Leve"),CONCATENATE("R9C",'Mapa final'!$O$63),"")</f>
        <v/>
      </c>
      <c r="P24" s="83" t="str">
        <f>IF(AND('Mapa final'!$Y$58="Alta",'Mapa final'!$AA$58="Menor"),CONCATENATE("R9C",'Mapa final'!$O$58),"")</f>
        <v/>
      </c>
      <c r="Q24" s="84" t="str">
        <f>IF(AND('Mapa final'!$Y$59="Alta",'Mapa final'!$AA$59="Menor"),CONCATENATE("R9C",'Mapa final'!$O$59),"")</f>
        <v/>
      </c>
      <c r="R24" s="84" t="str">
        <f>IF(AND('Mapa final'!$Y$60="Alta",'Mapa final'!$AA$60="Menor"),CONCATENATE("R9C",'Mapa final'!$O$60),"")</f>
        <v/>
      </c>
      <c r="S24" s="84" t="str">
        <f>IF(AND('Mapa final'!$Y$61="Alta",'Mapa final'!$AA$61="Menor"),CONCATENATE("R9C",'Mapa final'!$O$61),"")</f>
        <v/>
      </c>
      <c r="T24" s="84" t="str">
        <f>IF(AND('Mapa final'!$Y$62="Alta",'Mapa final'!$AA$62="Menor"),CONCATENATE("R9C",'Mapa final'!$O$62),"")</f>
        <v/>
      </c>
      <c r="U24" s="85" t="str">
        <f>IF(AND('Mapa final'!$Y$63="Alta",'Mapa final'!$AA$63="Menor"),CONCATENATE("R9C",'Mapa final'!$O$63),"")</f>
        <v/>
      </c>
      <c r="V24" s="67" t="str">
        <f>IF(AND('Mapa final'!$Y$58="Alta",'Mapa final'!$AA$58="Moderado"),CONCATENATE("R9C",'Mapa final'!$O$58),"")</f>
        <v/>
      </c>
      <c r="W24" s="68" t="str">
        <f>IF(AND('Mapa final'!$Y$59="Alta",'Mapa final'!$AA$59="Moderado"),CONCATENATE("R9C",'Mapa final'!$O$59),"")</f>
        <v/>
      </c>
      <c r="X24" s="73" t="str">
        <f>IF(AND('Mapa final'!$Y$60="Alta",'Mapa final'!$AA$60="Moderado"),CONCATENATE("R9C",'Mapa final'!$O$60),"")</f>
        <v/>
      </c>
      <c r="Y24" s="73" t="str">
        <f>IF(AND('Mapa final'!$Y$61="Alta",'Mapa final'!$AA$61="Moderado"),CONCATENATE("R9C",'Mapa final'!$O$61),"")</f>
        <v/>
      </c>
      <c r="Z24" s="73" t="str">
        <f>IF(AND('Mapa final'!$Y$62="Alta",'Mapa final'!$AA$62="Moderado"),CONCATENATE("R9C",'Mapa final'!$O$62),"")</f>
        <v/>
      </c>
      <c r="AA24" s="69" t="str">
        <f>IF(AND('Mapa final'!$Y$63="Alta",'Mapa final'!$AA$63="Moderado"),CONCATENATE("R9C",'Mapa final'!$O$63),"")</f>
        <v/>
      </c>
      <c r="AB24" s="67" t="str">
        <f>IF(AND('Mapa final'!$Y$58="Alta",'Mapa final'!$AA$58="Mayor"),CONCATENATE("R9C",'Mapa final'!$O$58),"")</f>
        <v/>
      </c>
      <c r="AC24" s="68" t="str">
        <f>IF(AND('Mapa final'!$Y$59="Alta",'Mapa final'!$AA$59="Mayor"),CONCATENATE("R9C",'Mapa final'!$O$59),"")</f>
        <v/>
      </c>
      <c r="AD24" s="73" t="str">
        <f>IF(AND('Mapa final'!$Y$60="Alta",'Mapa final'!$AA$60="Mayor"),CONCATENATE("R9C",'Mapa final'!$O$60),"")</f>
        <v/>
      </c>
      <c r="AE24" s="73" t="str">
        <f>IF(AND('Mapa final'!$Y$61="Alta",'Mapa final'!$AA$61="Mayor"),CONCATENATE("R9C",'Mapa final'!$O$61),"")</f>
        <v/>
      </c>
      <c r="AF24" s="73" t="str">
        <f>IF(AND('Mapa final'!$Y$62="Alta",'Mapa final'!$AA$62="Mayor"),CONCATENATE("R9C",'Mapa final'!$O$62),"")</f>
        <v/>
      </c>
      <c r="AG24" s="69" t="str">
        <f>IF(AND('Mapa final'!$Y$63="Alta",'Mapa final'!$AA$63="Mayor"),CONCATENATE("R9C",'Mapa final'!$O$63),"")</f>
        <v/>
      </c>
      <c r="AH24" s="70" t="str">
        <f>IF(AND('Mapa final'!$Y$58="Alta",'Mapa final'!$AA$58="Catastrófico"),CONCATENATE("R9C",'Mapa final'!$O$58),"")</f>
        <v/>
      </c>
      <c r="AI24" s="71" t="str">
        <f>IF(AND('Mapa final'!$Y$59="Alta",'Mapa final'!$AA$59="Catastrófico"),CONCATENATE("R9C",'Mapa final'!$O$59),"")</f>
        <v/>
      </c>
      <c r="AJ24" s="71" t="str">
        <f>IF(AND('Mapa final'!$Y$60="Alta",'Mapa final'!$AA$60="Catastrófico"),CONCATENATE("R9C",'Mapa final'!$O$60),"")</f>
        <v/>
      </c>
      <c r="AK24" s="71" t="str">
        <f>IF(AND('Mapa final'!$Y$61="Alta",'Mapa final'!$AA$61="Catastrófico"),CONCATENATE("R9C",'Mapa final'!$O$61),"")</f>
        <v/>
      </c>
      <c r="AL24" s="71" t="str">
        <f>IF(AND('Mapa final'!$Y$62="Alta",'Mapa final'!$AA$62="Catastrófico"),CONCATENATE("R9C",'Mapa final'!$O$62),"")</f>
        <v/>
      </c>
      <c r="AM24" s="72" t="str">
        <f>IF(AND('Mapa final'!$Y$63="Alta",'Mapa final'!$AA$63="Catastrófico"),CONCATENATE("R9C",'Mapa final'!$O$63),"")</f>
        <v/>
      </c>
      <c r="AN24" s="99"/>
      <c r="AO24" s="329"/>
      <c r="AP24" s="330"/>
      <c r="AQ24" s="330"/>
      <c r="AR24" s="330"/>
      <c r="AS24" s="330"/>
      <c r="AT24" s="331"/>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row>
    <row r="25" spans="1:76" ht="15.75" customHeight="1" thickBot="1" x14ac:dyDescent="0.3">
      <c r="A25" s="99"/>
      <c r="B25" s="238"/>
      <c r="C25" s="238"/>
      <c r="D25" s="239"/>
      <c r="E25" s="341"/>
      <c r="F25" s="342"/>
      <c r="G25" s="342"/>
      <c r="H25" s="342"/>
      <c r="I25" s="342"/>
      <c r="J25" s="86" t="str">
        <f>IF(AND('Mapa final'!$Y$64="Alta",'Mapa final'!$AA$64="Leve"),CONCATENATE("R10C",'Mapa final'!$O$64),"")</f>
        <v/>
      </c>
      <c r="K25" s="87" t="str">
        <f>IF(AND('Mapa final'!$Y$65="Alta",'Mapa final'!$AA$65="Leve"),CONCATENATE("R10C",'Mapa final'!$O$65),"")</f>
        <v/>
      </c>
      <c r="L25" s="87" t="str">
        <f>IF(AND('Mapa final'!$Y$66="Alta",'Mapa final'!$AA$66="Leve"),CONCATENATE("R10C",'Mapa final'!$O$66),"")</f>
        <v/>
      </c>
      <c r="M25" s="87" t="str">
        <f>IF(AND('Mapa final'!$Y$67="Alta",'Mapa final'!$AA$67="Leve"),CONCATENATE("R10C",'Mapa final'!$O$67),"")</f>
        <v/>
      </c>
      <c r="N25" s="87" t="str">
        <f>IF(AND('Mapa final'!$Y$68="Alta",'Mapa final'!$AA$68="Leve"),CONCATENATE("R10C",'Mapa final'!$O$68),"")</f>
        <v/>
      </c>
      <c r="O25" s="88" t="str">
        <f>IF(AND('Mapa final'!$Y$69="Alta",'Mapa final'!$AA$69="Leve"),CONCATENATE("R10C",'Mapa final'!$O$69),"")</f>
        <v/>
      </c>
      <c r="P25" s="86" t="str">
        <f>IF(AND('Mapa final'!$Y$64="Alta",'Mapa final'!$AA$64="Menor"),CONCATENATE("R10C",'Mapa final'!$O$64),"")</f>
        <v/>
      </c>
      <c r="Q25" s="87" t="str">
        <f>IF(AND('Mapa final'!$Y$65="Alta",'Mapa final'!$AA$65="Menor"),CONCATENATE("R10C",'Mapa final'!$O$65),"")</f>
        <v/>
      </c>
      <c r="R25" s="87" t="str">
        <f>IF(AND('Mapa final'!$Y$66="Alta",'Mapa final'!$AA$66="Menor"),CONCATENATE("R10C",'Mapa final'!$O$66),"")</f>
        <v/>
      </c>
      <c r="S25" s="87" t="str">
        <f>IF(AND('Mapa final'!$Y$67="Alta",'Mapa final'!$AA$67="Menor"),CONCATENATE("R10C",'Mapa final'!$O$67),"")</f>
        <v/>
      </c>
      <c r="T25" s="87" t="str">
        <f>IF(AND('Mapa final'!$Y$68="Alta",'Mapa final'!$AA$68="Menor"),CONCATENATE("R10C",'Mapa final'!$O$68),"")</f>
        <v/>
      </c>
      <c r="U25" s="88" t="str">
        <f>IF(AND('Mapa final'!$Y$69="Alta",'Mapa final'!$AA$69="Menor"),CONCATENATE("R10C",'Mapa final'!$O$69),"")</f>
        <v/>
      </c>
      <c r="V25" s="74" t="str">
        <f>IF(AND('Mapa final'!$Y$64="Alta",'Mapa final'!$AA$64="Moderado"),CONCATENATE("R10C",'Mapa final'!$O$64),"")</f>
        <v/>
      </c>
      <c r="W25" s="75" t="str">
        <f>IF(AND('Mapa final'!$Y$65="Alta",'Mapa final'!$AA$65="Moderado"),CONCATENATE("R10C",'Mapa final'!$O$65),"")</f>
        <v/>
      </c>
      <c r="X25" s="75" t="str">
        <f>IF(AND('Mapa final'!$Y$66="Alta",'Mapa final'!$AA$66="Moderado"),CONCATENATE("R10C",'Mapa final'!$O$66),"")</f>
        <v/>
      </c>
      <c r="Y25" s="75" t="str">
        <f>IF(AND('Mapa final'!$Y$67="Alta",'Mapa final'!$AA$67="Moderado"),CONCATENATE("R10C",'Mapa final'!$O$67),"")</f>
        <v/>
      </c>
      <c r="Z25" s="75" t="str">
        <f>IF(AND('Mapa final'!$Y$68="Alta",'Mapa final'!$AA$68="Moderado"),CONCATENATE("R10C",'Mapa final'!$O$68),"")</f>
        <v/>
      </c>
      <c r="AA25" s="76" t="str">
        <f>IF(AND('Mapa final'!$Y$69="Alta",'Mapa final'!$AA$69="Moderado"),CONCATENATE("R10C",'Mapa final'!$O$69),"")</f>
        <v/>
      </c>
      <c r="AB25" s="74" t="str">
        <f>IF(AND('Mapa final'!$Y$64="Alta",'Mapa final'!$AA$64="Mayor"),CONCATENATE("R10C",'Mapa final'!$O$64),"")</f>
        <v/>
      </c>
      <c r="AC25" s="75" t="str">
        <f>IF(AND('Mapa final'!$Y$65="Alta",'Mapa final'!$AA$65="Mayor"),CONCATENATE("R10C",'Mapa final'!$O$65),"")</f>
        <v/>
      </c>
      <c r="AD25" s="75" t="str">
        <f>IF(AND('Mapa final'!$Y$66="Alta",'Mapa final'!$AA$66="Mayor"),CONCATENATE("R10C",'Mapa final'!$O$66),"")</f>
        <v/>
      </c>
      <c r="AE25" s="75" t="str">
        <f>IF(AND('Mapa final'!$Y$67="Alta",'Mapa final'!$AA$67="Mayor"),CONCATENATE("R10C",'Mapa final'!$O$67),"")</f>
        <v/>
      </c>
      <c r="AF25" s="75" t="str">
        <f>IF(AND('Mapa final'!$Y$68="Alta",'Mapa final'!$AA$68="Mayor"),CONCATENATE("R10C",'Mapa final'!$O$68),"")</f>
        <v/>
      </c>
      <c r="AG25" s="76" t="str">
        <f>IF(AND('Mapa final'!$Y$69="Alta",'Mapa final'!$AA$69="Mayor"),CONCATENATE("R10C",'Mapa final'!$O$69),"")</f>
        <v/>
      </c>
      <c r="AH25" s="77" t="str">
        <f>IF(AND('Mapa final'!$Y$64="Alta",'Mapa final'!$AA$64="Catastrófico"),CONCATENATE("R10C",'Mapa final'!$O$64),"")</f>
        <v/>
      </c>
      <c r="AI25" s="78" t="str">
        <f>IF(AND('Mapa final'!$Y$65="Alta",'Mapa final'!$AA$65="Catastrófico"),CONCATENATE("R10C",'Mapa final'!$O$65),"")</f>
        <v/>
      </c>
      <c r="AJ25" s="78" t="str">
        <f>IF(AND('Mapa final'!$Y$66="Alta",'Mapa final'!$AA$66="Catastrófico"),CONCATENATE("R10C",'Mapa final'!$O$66),"")</f>
        <v/>
      </c>
      <c r="AK25" s="78" t="str">
        <f>IF(AND('Mapa final'!$Y$67="Alta",'Mapa final'!$AA$67="Catastrófico"),CONCATENATE("R10C",'Mapa final'!$O$67),"")</f>
        <v/>
      </c>
      <c r="AL25" s="78" t="str">
        <f>IF(AND('Mapa final'!$Y$68="Alta",'Mapa final'!$AA$68="Catastrófico"),CONCATENATE("R10C",'Mapa final'!$O$68),"")</f>
        <v/>
      </c>
      <c r="AM25" s="79" t="str">
        <f>IF(AND('Mapa final'!$Y$69="Alta",'Mapa final'!$AA$69="Catastrófico"),CONCATENATE("R10C",'Mapa final'!$O$69),"")</f>
        <v/>
      </c>
      <c r="AN25" s="99"/>
      <c r="AO25" s="332"/>
      <c r="AP25" s="333"/>
      <c r="AQ25" s="333"/>
      <c r="AR25" s="333"/>
      <c r="AS25" s="333"/>
      <c r="AT25" s="334"/>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row>
    <row r="26" spans="1:76" ht="15" customHeight="1" x14ac:dyDescent="0.25">
      <c r="A26" s="99"/>
      <c r="B26" s="238"/>
      <c r="C26" s="238"/>
      <c r="D26" s="239"/>
      <c r="E26" s="335" t="s">
        <v>117</v>
      </c>
      <c r="F26" s="336"/>
      <c r="G26" s="336"/>
      <c r="H26" s="336"/>
      <c r="I26" s="354"/>
      <c r="J26" s="80" t="str">
        <f>IF(AND('Mapa final'!$Y$10="Media",'Mapa final'!$AA$10="Leve"),CONCATENATE("R1C",'Mapa final'!$O$10),"")</f>
        <v/>
      </c>
      <c r="K26" s="81" t="str">
        <f>IF(AND('Mapa final'!$Y$11="Media",'Mapa final'!$AA$11="Leve"),CONCATENATE("R1C",'Mapa final'!$O$11),"")</f>
        <v/>
      </c>
      <c r="L26" s="81" t="str">
        <f>IF(AND('Mapa final'!$Y$12="Media",'Mapa final'!$AA$12="Leve"),CONCATENATE("R1C",'Mapa final'!$O$12),"")</f>
        <v/>
      </c>
      <c r="M26" s="81" t="str">
        <f>IF(AND('Mapa final'!$Y$13="Media",'Mapa final'!$AA$13="Leve"),CONCATENATE("R1C",'Mapa final'!$O$13),"")</f>
        <v/>
      </c>
      <c r="N26" s="81" t="str">
        <f>IF(AND('Mapa final'!$Y$14="Media",'Mapa final'!$AA$14="Leve"),CONCATENATE("R1C",'Mapa final'!$O$14),"")</f>
        <v/>
      </c>
      <c r="O26" s="82" t="str">
        <f>IF(AND('Mapa final'!$Y$15="Media",'Mapa final'!$AA$15="Leve"),CONCATENATE("R1C",'Mapa final'!$O$15),"")</f>
        <v/>
      </c>
      <c r="P26" s="80" t="str">
        <f>IF(AND('Mapa final'!$Y$10="Media",'Mapa final'!$AA$10="Menor"),CONCATENATE("R1C",'Mapa final'!$O$10),"")</f>
        <v/>
      </c>
      <c r="Q26" s="81" t="str">
        <f>IF(AND('Mapa final'!$Y$11="Media",'Mapa final'!$AA$11="Menor"),CONCATENATE("R1C",'Mapa final'!$O$11),"")</f>
        <v/>
      </c>
      <c r="R26" s="81" t="str">
        <f>IF(AND('Mapa final'!$Y$12="Media",'Mapa final'!$AA$12="Menor"),CONCATENATE("R1C",'Mapa final'!$O$12),"")</f>
        <v/>
      </c>
      <c r="S26" s="81" t="str">
        <f>IF(AND('Mapa final'!$Y$13="Media",'Mapa final'!$AA$13="Menor"),CONCATENATE("R1C",'Mapa final'!$O$13),"")</f>
        <v/>
      </c>
      <c r="T26" s="81" t="str">
        <f>IF(AND('Mapa final'!$Y$14="Media",'Mapa final'!$AA$14="Menor"),CONCATENATE("R1C",'Mapa final'!$O$14),"")</f>
        <v/>
      </c>
      <c r="U26" s="82" t="str">
        <f>IF(AND('Mapa final'!$Y$15="Media",'Mapa final'!$AA$15="Menor"),CONCATENATE("R1C",'Mapa final'!$O$15),"")</f>
        <v/>
      </c>
      <c r="V26" s="80" t="str">
        <f>IF(AND('Mapa final'!$Y$10="Media",'Mapa final'!$AA$10="Moderado"),CONCATENATE("R1C",'Mapa final'!$O$10),"")</f>
        <v>R1C1</v>
      </c>
      <c r="W26" s="81" t="str">
        <f>IF(AND('Mapa final'!$Y$11="Media",'Mapa final'!$AA$11="Moderado"),CONCATENATE("R1C",'Mapa final'!$O$11),"")</f>
        <v/>
      </c>
      <c r="X26" s="81" t="str">
        <f>IF(AND('Mapa final'!$Y$12="Media",'Mapa final'!$AA$12="Moderado"),CONCATENATE("R1C",'Mapa final'!$O$12),"")</f>
        <v/>
      </c>
      <c r="Y26" s="81" t="str">
        <f>IF(AND('Mapa final'!$Y$13="Media",'Mapa final'!$AA$13="Moderado"),CONCATENATE("R1C",'Mapa final'!$O$13),"")</f>
        <v/>
      </c>
      <c r="Z26" s="81" t="str">
        <f>IF(AND('Mapa final'!$Y$14="Media",'Mapa final'!$AA$14="Moderado"),CONCATENATE("R1C",'Mapa final'!$O$14),"")</f>
        <v/>
      </c>
      <c r="AA26" s="82" t="str">
        <f>IF(AND('Mapa final'!$Y$15="Media",'Mapa final'!$AA$15="Moderado"),CONCATENATE("R1C",'Mapa final'!$O$15),"")</f>
        <v/>
      </c>
      <c r="AB26" s="61" t="str">
        <f>IF(AND('Mapa final'!$Y$10="Media",'Mapa final'!$AA$10="Mayor"),CONCATENATE("R1C",'Mapa final'!$O$10),"")</f>
        <v/>
      </c>
      <c r="AC26" s="62" t="str">
        <f>IF(AND('Mapa final'!$Y$11="Media",'Mapa final'!$AA$11="Mayor"),CONCATENATE("R1C",'Mapa final'!$O$11),"")</f>
        <v/>
      </c>
      <c r="AD26" s="62" t="str">
        <f>IF(AND('Mapa final'!$Y$12="Media",'Mapa final'!$AA$12="Mayor"),CONCATENATE("R1C",'Mapa final'!$O$12),"")</f>
        <v/>
      </c>
      <c r="AE26" s="62" t="str">
        <f>IF(AND('Mapa final'!$Y$13="Media",'Mapa final'!$AA$13="Mayor"),CONCATENATE("R1C",'Mapa final'!$O$13),"")</f>
        <v/>
      </c>
      <c r="AF26" s="62" t="str">
        <f>IF(AND('Mapa final'!$Y$14="Media",'Mapa final'!$AA$14="Mayor"),CONCATENATE("R1C",'Mapa final'!$O$14),"")</f>
        <v/>
      </c>
      <c r="AG26" s="63" t="str">
        <f>IF(AND('Mapa final'!$Y$15="Media",'Mapa final'!$AA$15="Mayor"),CONCATENATE("R1C",'Mapa final'!$O$15),"")</f>
        <v/>
      </c>
      <c r="AH26" s="64" t="str">
        <f>IF(AND('Mapa final'!$Y$10="Media",'Mapa final'!$AA$10="Catastrófico"),CONCATENATE("R1C",'Mapa final'!$O$10),"")</f>
        <v/>
      </c>
      <c r="AI26" s="65" t="str">
        <f>IF(AND('Mapa final'!$Y$11="Media",'Mapa final'!$AA$11="Catastrófico"),CONCATENATE("R1C",'Mapa final'!$O$11),"")</f>
        <v/>
      </c>
      <c r="AJ26" s="65" t="str">
        <f>IF(AND('Mapa final'!$Y$12="Media",'Mapa final'!$AA$12="Catastrófico"),CONCATENATE("R1C",'Mapa final'!$O$12),"")</f>
        <v/>
      </c>
      <c r="AK26" s="65" t="str">
        <f>IF(AND('Mapa final'!$Y$13="Media",'Mapa final'!$AA$13="Catastrófico"),CONCATENATE("R1C",'Mapa final'!$O$13),"")</f>
        <v/>
      </c>
      <c r="AL26" s="65" t="str">
        <f>IF(AND('Mapa final'!$Y$14="Media",'Mapa final'!$AA$14="Catastrófico"),CONCATENATE("R1C",'Mapa final'!$O$14),"")</f>
        <v/>
      </c>
      <c r="AM26" s="66" t="str">
        <f>IF(AND('Mapa final'!$Y$15="Media",'Mapa final'!$AA$15="Catastrófico"),CONCATENATE("R1C",'Mapa final'!$O$15),"")</f>
        <v/>
      </c>
      <c r="AN26" s="99"/>
      <c r="AO26" s="366" t="s">
        <v>81</v>
      </c>
      <c r="AP26" s="367"/>
      <c r="AQ26" s="367"/>
      <c r="AR26" s="367"/>
      <c r="AS26" s="367"/>
      <c r="AT26" s="368"/>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row>
    <row r="27" spans="1:76" ht="15" customHeight="1" x14ac:dyDescent="0.25">
      <c r="A27" s="99"/>
      <c r="B27" s="238"/>
      <c r="C27" s="238"/>
      <c r="D27" s="239"/>
      <c r="E27" s="337"/>
      <c r="F27" s="338"/>
      <c r="G27" s="338"/>
      <c r="H27" s="338"/>
      <c r="I27" s="355"/>
      <c r="J27" s="83" t="str">
        <f>IF(AND('Mapa final'!$Y$16="Media",'Mapa final'!$AA$16="Leve"),CONCATENATE("R2C",'Mapa final'!$O$16),"")</f>
        <v/>
      </c>
      <c r="K27" s="84" t="str">
        <f>IF(AND('Mapa final'!$Y$17="Media",'Mapa final'!$AA$17="Leve"),CONCATENATE("R2C",'Mapa final'!$O$17),"")</f>
        <v/>
      </c>
      <c r="L27" s="84" t="str">
        <f>IF(AND('Mapa final'!$Y$18="Media",'Mapa final'!$AA$18="Leve"),CONCATENATE("R2C",'Mapa final'!$O$18),"")</f>
        <v/>
      </c>
      <c r="M27" s="84" t="str">
        <f>IF(AND('Mapa final'!$Y$19="Media",'Mapa final'!$AA$19="Leve"),CONCATENATE("R2C",'Mapa final'!$O$19),"")</f>
        <v/>
      </c>
      <c r="N27" s="84" t="str">
        <f>IF(AND('Mapa final'!$Y$20="Media",'Mapa final'!$AA$20="Leve"),CONCATENATE("R2C",'Mapa final'!$O$20),"")</f>
        <v/>
      </c>
      <c r="O27" s="85" t="str">
        <f>IF(AND('Mapa final'!$Y$21="Media",'Mapa final'!$AA$21="Leve"),CONCATENATE("R2C",'Mapa final'!$O$21),"")</f>
        <v/>
      </c>
      <c r="P27" s="83" t="str">
        <f>IF(AND('Mapa final'!$Y$16="Media",'Mapa final'!$AA$16="Menor"),CONCATENATE("R2C",'Mapa final'!$O$16),"")</f>
        <v/>
      </c>
      <c r="Q27" s="84" t="str">
        <f>IF(AND('Mapa final'!$Y$17="Media",'Mapa final'!$AA$17="Menor"),CONCATENATE("R2C",'Mapa final'!$O$17),"")</f>
        <v/>
      </c>
      <c r="R27" s="84" t="str">
        <f>IF(AND('Mapa final'!$Y$18="Media",'Mapa final'!$AA$18="Menor"),CONCATENATE("R2C",'Mapa final'!$O$18),"")</f>
        <v/>
      </c>
      <c r="S27" s="84" t="str">
        <f>IF(AND('Mapa final'!$Y$19="Media",'Mapa final'!$AA$19="Menor"),CONCATENATE("R2C",'Mapa final'!$O$19),"")</f>
        <v/>
      </c>
      <c r="T27" s="84" t="str">
        <f>IF(AND('Mapa final'!$Y$20="Media",'Mapa final'!$AA$20="Menor"),CONCATENATE("R2C",'Mapa final'!$O$20),"")</f>
        <v/>
      </c>
      <c r="U27" s="85" t="str">
        <f>IF(AND('Mapa final'!$Y$21="Media",'Mapa final'!$AA$21="Menor"),CONCATENATE("R2C",'Mapa final'!$O$21),"")</f>
        <v/>
      </c>
      <c r="V27" s="83" t="str">
        <f>IF(AND('Mapa final'!$Y$16="Media",'Mapa final'!$AA$16="Moderado"),CONCATENATE("R2C",'Mapa final'!$O$16),"")</f>
        <v>R2C1</v>
      </c>
      <c r="W27" s="84" t="str">
        <f>IF(AND('Mapa final'!$Y$17="Media",'Mapa final'!$AA$17="Moderado"),CONCATENATE("R2C",'Mapa final'!$O$17),"")</f>
        <v/>
      </c>
      <c r="X27" s="84" t="str">
        <f>IF(AND('Mapa final'!$Y$18="Media",'Mapa final'!$AA$18="Moderado"),CONCATENATE("R2C",'Mapa final'!$O$18),"")</f>
        <v/>
      </c>
      <c r="Y27" s="84" t="str">
        <f>IF(AND('Mapa final'!$Y$19="Media",'Mapa final'!$AA$19="Moderado"),CONCATENATE("R2C",'Mapa final'!$O$19),"")</f>
        <v/>
      </c>
      <c r="Z27" s="84" t="str">
        <f>IF(AND('Mapa final'!$Y$20="Media",'Mapa final'!$AA$20="Moderado"),CONCATENATE("R2C",'Mapa final'!$O$20),"")</f>
        <v/>
      </c>
      <c r="AA27" s="85" t="str">
        <f>IF(AND('Mapa final'!$Y$21="Media",'Mapa final'!$AA$21="Moderado"),CONCATENATE("R2C",'Mapa final'!$O$21),"")</f>
        <v/>
      </c>
      <c r="AB27" s="67" t="str">
        <f>IF(AND('Mapa final'!$Y$16="Media",'Mapa final'!$AA$16="Mayor"),CONCATENATE("R2C",'Mapa final'!$O$16),"")</f>
        <v/>
      </c>
      <c r="AC27" s="68" t="str">
        <f>IF(AND('Mapa final'!$Y$17="Media",'Mapa final'!$AA$17="Mayor"),CONCATENATE("R2C",'Mapa final'!$O$17),"")</f>
        <v/>
      </c>
      <c r="AD27" s="68" t="str">
        <f>IF(AND('Mapa final'!$Y$18="Media",'Mapa final'!$AA$18="Mayor"),CONCATENATE("R2C",'Mapa final'!$O$18),"")</f>
        <v/>
      </c>
      <c r="AE27" s="68" t="str">
        <f>IF(AND('Mapa final'!$Y$19="Media",'Mapa final'!$AA$19="Mayor"),CONCATENATE("R2C",'Mapa final'!$O$19),"")</f>
        <v/>
      </c>
      <c r="AF27" s="68" t="str">
        <f>IF(AND('Mapa final'!$Y$20="Media",'Mapa final'!$AA$20="Mayor"),CONCATENATE("R2C",'Mapa final'!$O$20),"")</f>
        <v/>
      </c>
      <c r="AG27" s="69" t="str">
        <f>IF(AND('Mapa final'!$Y$21="Media",'Mapa final'!$AA$21="Mayor"),CONCATENATE("R2C",'Mapa final'!$O$21),"")</f>
        <v/>
      </c>
      <c r="AH27" s="70" t="str">
        <f>IF(AND('Mapa final'!$Y$16="Media",'Mapa final'!$AA$16="Catastrófico"),CONCATENATE("R2C",'Mapa final'!$O$16),"")</f>
        <v/>
      </c>
      <c r="AI27" s="71" t="str">
        <f>IF(AND('Mapa final'!$Y$17="Media",'Mapa final'!$AA$17="Catastrófico"),CONCATENATE("R2C",'Mapa final'!$O$17),"")</f>
        <v/>
      </c>
      <c r="AJ27" s="71" t="str">
        <f>IF(AND('Mapa final'!$Y$18="Media",'Mapa final'!$AA$18="Catastrófico"),CONCATENATE("R2C",'Mapa final'!$O$18),"")</f>
        <v/>
      </c>
      <c r="AK27" s="71" t="str">
        <f>IF(AND('Mapa final'!$Y$19="Media",'Mapa final'!$AA$19="Catastrófico"),CONCATENATE("R2C",'Mapa final'!$O$19),"")</f>
        <v/>
      </c>
      <c r="AL27" s="71" t="str">
        <f>IF(AND('Mapa final'!$Y$20="Media",'Mapa final'!$AA$20="Catastrófico"),CONCATENATE("R2C",'Mapa final'!$O$20),"")</f>
        <v/>
      </c>
      <c r="AM27" s="72" t="str">
        <f>IF(AND('Mapa final'!$Y$21="Media",'Mapa final'!$AA$21="Catastrófico"),CONCATENATE("R2C",'Mapa final'!$O$21),"")</f>
        <v/>
      </c>
      <c r="AN27" s="99"/>
      <c r="AO27" s="369"/>
      <c r="AP27" s="370"/>
      <c r="AQ27" s="370"/>
      <c r="AR27" s="370"/>
      <c r="AS27" s="370"/>
      <c r="AT27" s="371"/>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row>
    <row r="28" spans="1:76" ht="15" customHeight="1" x14ac:dyDescent="0.25">
      <c r="A28" s="99"/>
      <c r="B28" s="238"/>
      <c r="C28" s="238"/>
      <c r="D28" s="239"/>
      <c r="E28" s="339"/>
      <c r="F28" s="340"/>
      <c r="G28" s="340"/>
      <c r="H28" s="340"/>
      <c r="I28" s="355"/>
      <c r="J28" s="83" t="str">
        <f>IF(AND('Mapa final'!$Y$22="Media",'Mapa final'!$AA$22="Leve"),CONCATENATE("R3C",'Mapa final'!$O$22),"")</f>
        <v/>
      </c>
      <c r="K28" s="84" t="str">
        <f>IF(AND('Mapa final'!$Y$23="Media",'Mapa final'!$AA$23="Leve"),CONCATENATE("R3C",'Mapa final'!$O$23),"")</f>
        <v/>
      </c>
      <c r="L28" s="84" t="str">
        <f>IF(AND('Mapa final'!$Y$24="Media",'Mapa final'!$AA$24="Leve"),CONCATENATE("R3C",'Mapa final'!$O$24),"")</f>
        <v/>
      </c>
      <c r="M28" s="84" t="str">
        <f>IF(AND('Mapa final'!$Y$25="Media",'Mapa final'!$AA$25="Leve"),CONCATENATE("R3C",'Mapa final'!$O$25),"")</f>
        <v/>
      </c>
      <c r="N28" s="84" t="str">
        <f>IF(AND('Mapa final'!$Y$26="Media",'Mapa final'!$AA$26="Leve"),CONCATENATE("R3C",'Mapa final'!$O$26),"")</f>
        <v/>
      </c>
      <c r="O28" s="85" t="str">
        <f>IF(AND('Mapa final'!$Y$27="Media",'Mapa final'!$AA$27="Leve"),CONCATENATE("R3C",'Mapa final'!$O$27),"")</f>
        <v/>
      </c>
      <c r="P28" s="83" t="str">
        <f>IF(AND('Mapa final'!$Y$22="Media",'Mapa final'!$AA$22="Menor"),CONCATENATE("R3C",'Mapa final'!$O$22),"")</f>
        <v/>
      </c>
      <c r="Q28" s="84" t="str">
        <f>IF(AND('Mapa final'!$Y$23="Media",'Mapa final'!$AA$23="Menor"),CONCATENATE("R3C",'Mapa final'!$O$23),"")</f>
        <v/>
      </c>
      <c r="R28" s="84" t="str">
        <f>IF(AND('Mapa final'!$Y$24="Media",'Mapa final'!$AA$24="Menor"),CONCATENATE("R3C",'Mapa final'!$O$24),"")</f>
        <v/>
      </c>
      <c r="S28" s="84" t="str">
        <f>IF(AND('Mapa final'!$Y$25="Media",'Mapa final'!$AA$25="Menor"),CONCATENATE("R3C",'Mapa final'!$O$25),"")</f>
        <v/>
      </c>
      <c r="T28" s="84" t="str">
        <f>IF(AND('Mapa final'!$Y$26="Media",'Mapa final'!$AA$26="Menor"),CONCATENATE("R3C",'Mapa final'!$O$26),"")</f>
        <v/>
      </c>
      <c r="U28" s="85" t="str">
        <f>IF(AND('Mapa final'!$Y$27="Media",'Mapa final'!$AA$27="Menor"),CONCATENATE("R3C",'Mapa final'!$O$27),"")</f>
        <v/>
      </c>
      <c r="V28" s="83" t="str">
        <f>IF(AND('Mapa final'!$Y$22="Media",'Mapa final'!$AA$22="Moderado"),CONCATENATE("R3C",'Mapa final'!$O$22),"")</f>
        <v>R3C1</v>
      </c>
      <c r="W28" s="84" t="str">
        <f>IF(AND('Mapa final'!$Y$23="Media",'Mapa final'!$AA$23="Moderado"),CONCATENATE("R3C",'Mapa final'!$O$23),"")</f>
        <v>R3C2</v>
      </c>
      <c r="X28" s="84" t="str">
        <f>IF(AND('Mapa final'!$Y$24="Media",'Mapa final'!$AA$24="Moderado"),CONCATENATE("R3C",'Mapa final'!$O$24),"")</f>
        <v/>
      </c>
      <c r="Y28" s="84" t="str">
        <f>IF(AND('Mapa final'!$Y$25="Media",'Mapa final'!$AA$25="Moderado"),CONCATENATE("R3C",'Mapa final'!$O$25),"")</f>
        <v/>
      </c>
      <c r="Z28" s="84" t="str">
        <f>IF(AND('Mapa final'!$Y$26="Media",'Mapa final'!$AA$26="Moderado"),CONCATENATE("R3C",'Mapa final'!$O$26),"")</f>
        <v/>
      </c>
      <c r="AA28" s="85" t="str">
        <f>IF(AND('Mapa final'!$Y$27="Media",'Mapa final'!$AA$27="Moderado"),CONCATENATE("R3C",'Mapa final'!$O$27),"")</f>
        <v/>
      </c>
      <c r="AB28" s="67" t="str">
        <f>IF(AND('Mapa final'!$Y$22="Media",'Mapa final'!$AA$22="Mayor"),CONCATENATE("R3C",'Mapa final'!$O$22),"")</f>
        <v/>
      </c>
      <c r="AC28" s="68" t="str">
        <f>IF(AND('Mapa final'!$Y$23="Media",'Mapa final'!$AA$23="Mayor"),CONCATENATE("R3C",'Mapa final'!$O$23),"")</f>
        <v/>
      </c>
      <c r="AD28" s="68" t="str">
        <f>IF(AND('Mapa final'!$Y$24="Media",'Mapa final'!$AA$24="Mayor"),CONCATENATE("R3C",'Mapa final'!$O$24),"")</f>
        <v/>
      </c>
      <c r="AE28" s="68" t="str">
        <f>IF(AND('Mapa final'!$Y$25="Media",'Mapa final'!$AA$25="Mayor"),CONCATENATE("R3C",'Mapa final'!$O$25),"")</f>
        <v/>
      </c>
      <c r="AF28" s="68" t="str">
        <f>IF(AND('Mapa final'!$Y$26="Media",'Mapa final'!$AA$26="Mayor"),CONCATENATE("R3C",'Mapa final'!$O$26),"")</f>
        <v/>
      </c>
      <c r="AG28" s="69" t="str">
        <f>IF(AND('Mapa final'!$Y$27="Media",'Mapa final'!$AA$27="Mayor"),CONCATENATE("R3C",'Mapa final'!$O$27),"")</f>
        <v/>
      </c>
      <c r="AH28" s="70" t="str">
        <f>IF(AND('Mapa final'!$Y$22="Media",'Mapa final'!$AA$22="Catastrófico"),CONCATENATE("R3C",'Mapa final'!$O$22),"")</f>
        <v/>
      </c>
      <c r="AI28" s="71" t="str">
        <f>IF(AND('Mapa final'!$Y$23="Media",'Mapa final'!$AA$23="Catastrófico"),CONCATENATE("R3C",'Mapa final'!$O$23),"")</f>
        <v/>
      </c>
      <c r="AJ28" s="71" t="str">
        <f>IF(AND('Mapa final'!$Y$24="Media",'Mapa final'!$AA$24="Catastrófico"),CONCATENATE("R3C",'Mapa final'!$O$24),"")</f>
        <v/>
      </c>
      <c r="AK28" s="71" t="str">
        <f>IF(AND('Mapa final'!$Y$25="Media",'Mapa final'!$AA$25="Catastrófico"),CONCATENATE("R3C",'Mapa final'!$O$25),"")</f>
        <v/>
      </c>
      <c r="AL28" s="71" t="str">
        <f>IF(AND('Mapa final'!$Y$26="Media",'Mapa final'!$AA$26="Catastrófico"),CONCATENATE("R3C",'Mapa final'!$O$26),"")</f>
        <v/>
      </c>
      <c r="AM28" s="72" t="str">
        <f>IF(AND('Mapa final'!$Y$27="Media",'Mapa final'!$AA$27="Catastrófico"),CONCATENATE("R3C",'Mapa final'!$O$27),"")</f>
        <v/>
      </c>
      <c r="AN28" s="99"/>
      <c r="AO28" s="369"/>
      <c r="AP28" s="370"/>
      <c r="AQ28" s="370"/>
      <c r="AR28" s="370"/>
      <c r="AS28" s="370"/>
      <c r="AT28" s="371"/>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row>
    <row r="29" spans="1:76" ht="15" customHeight="1" x14ac:dyDescent="0.25">
      <c r="A29" s="99"/>
      <c r="B29" s="238"/>
      <c r="C29" s="238"/>
      <c r="D29" s="239"/>
      <c r="E29" s="339"/>
      <c r="F29" s="340"/>
      <c r="G29" s="340"/>
      <c r="H29" s="340"/>
      <c r="I29" s="355"/>
      <c r="J29" s="83" t="str">
        <f>IF(AND('Mapa final'!$Y$28="Media",'Mapa final'!$AA$28="Leve"),CONCATENATE("R4C",'Mapa final'!$O$28),"")</f>
        <v/>
      </c>
      <c r="K29" s="84" t="str">
        <f>IF(AND('Mapa final'!$Y$29="Media",'Mapa final'!$AA$29="Leve"),CONCATENATE("R4C",'Mapa final'!$O$29),"")</f>
        <v/>
      </c>
      <c r="L29" s="84" t="str">
        <f>IF(AND('Mapa final'!$Y$30="Media",'Mapa final'!$AA$30="Leve"),CONCATENATE("R4C",'Mapa final'!$O$30),"")</f>
        <v/>
      </c>
      <c r="M29" s="84" t="str">
        <f>IF(AND('Mapa final'!$Y$31="Media",'Mapa final'!$AA$31="Leve"),CONCATENATE("R4C",'Mapa final'!$O$31),"")</f>
        <v/>
      </c>
      <c r="N29" s="84" t="str">
        <f>IF(AND('Mapa final'!$Y$32="Media",'Mapa final'!$AA$32="Leve"),CONCATENATE("R4C",'Mapa final'!$O$32),"")</f>
        <v/>
      </c>
      <c r="O29" s="85" t="str">
        <f>IF(AND('Mapa final'!$Y$33="Media",'Mapa final'!$AA$33="Leve"),CONCATENATE("R4C",'Mapa final'!$O$33),"")</f>
        <v/>
      </c>
      <c r="P29" s="83" t="str">
        <f>IF(AND('Mapa final'!$Y$28="Media",'Mapa final'!$AA$28="Menor"),CONCATENATE("R4C",'Mapa final'!$O$28),"")</f>
        <v/>
      </c>
      <c r="Q29" s="84" t="str">
        <f>IF(AND('Mapa final'!$Y$29="Media",'Mapa final'!$AA$29="Menor"),CONCATENATE("R4C",'Mapa final'!$O$29),"")</f>
        <v>R4C2</v>
      </c>
      <c r="R29" s="84" t="str">
        <f>IF(AND('Mapa final'!$Y$30="Media",'Mapa final'!$AA$30="Menor"),CONCATENATE("R4C",'Mapa final'!$O$30),"")</f>
        <v>R4C3</v>
      </c>
      <c r="S29" s="84" t="str">
        <f>IF(AND('Mapa final'!$Y$31="Media",'Mapa final'!$AA$31="Menor"),CONCATENATE("R4C",'Mapa final'!$O$31),"")</f>
        <v/>
      </c>
      <c r="T29" s="84" t="str">
        <f>IF(AND('Mapa final'!$Y$32="Media",'Mapa final'!$AA$32="Menor"),CONCATENATE("R4C",'Mapa final'!$O$32),"")</f>
        <v/>
      </c>
      <c r="U29" s="85" t="str">
        <f>IF(AND('Mapa final'!$Y$33="Media",'Mapa final'!$AA$33="Menor"),CONCATENATE("R4C",'Mapa final'!$O$33),"")</f>
        <v/>
      </c>
      <c r="V29" s="83" t="str">
        <f>IF(AND('Mapa final'!$Y$28="Media",'Mapa final'!$AA$28="Moderado"),CONCATENATE("R4C",'Mapa final'!$O$28),"")</f>
        <v>R4C1</v>
      </c>
      <c r="W29" s="84" t="str">
        <f>IF(AND('Mapa final'!$Y$29="Media",'Mapa final'!$AA$29="Moderado"),CONCATENATE("R4C",'Mapa final'!$O$29),"")</f>
        <v/>
      </c>
      <c r="X29" s="84" t="str">
        <f>IF(AND('Mapa final'!$Y$30="Media",'Mapa final'!$AA$30="Moderado"),CONCATENATE("R4C",'Mapa final'!$O$30),"")</f>
        <v/>
      </c>
      <c r="Y29" s="84" t="str">
        <f>IF(AND('Mapa final'!$Y$31="Media",'Mapa final'!$AA$31="Moderado"),CONCATENATE("R4C",'Mapa final'!$O$31),"")</f>
        <v/>
      </c>
      <c r="Z29" s="84" t="str">
        <f>IF(AND('Mapa final'!$Y$32="Media",'Mapa final'!$AA$32="Moderado"),CONCATENATE("R4C",'Mapa final'!$O$32),"")</f>
        <v/>
      </c>
      <c r="AA29" s="85" t="str">
        <f>IF(AND('Mapa final'!$Y$33="Media",'Mapa final'!$AA$33="Moderado"),CONCATENATE("R4C",'Mapa final'!$O$33),"")</f>
        <v/>
      </c>
      <c r="AB29" s="67" t="str">
        <f>IF(AND('Mapa final'!$Y$28="Media",'Mapa final'!$AA$28="Mayor"),CONCATENATE("R4C",'Mapa final'!$O$28),"")</f>
        <v/>
      </c>
      <c r="AC29" s="68" t="str">
        <f>IF(AND('Mapa final'!$Y$29="Media",'Mapa final'!$AA$29="Mayor"),CONCATENATE("R4C",'Mapa final'!$O$29),"")</f>
        <v/>
      </c>
      <c r="AD29" s="73" t="str">
        <f>IF(AND('Mapa final'!$Y$30="Media",'Mapa final'!$AA$30="Mayor"),CONCATENATE("R4C",'Mapa final'!$O$30),"")</f>
        <v/>
      </c>
      <c r="AE29" s="73" t="str">
        <f>IF(AND('Mapa final'!$Y$31="Media",'Mapa final'!$AA$31="Mayor"),CONCATENATE("R4C",'Mapa final'!$O$31),"")</f>
        <v/>
      </c>
      <c r="AF29" s="73" t="str">
        <f>IF(AND('Mapa final'!$Y$32="Media",'Mapa final'!$AA$32="Mayor"),CONCATENATE("R4C",'Mapa final'!$O$32),"")</f>
        <v/>
      </c>
      <c r="AG29" s="69" t="str">
        <f>IF(AND('Mapa final'!$Y$33="Media",'Mapa final'!$AA$33="Mayor"),CONCATENATE("R4C",'Mapa final'!$O$33),"")</f>
        <v/>
      </c>
      <c r="AH29" s="70" t="str">
        <f>IF(AND('Mapa final'!$Y$28="Media",'Mapa final'!$AA$28="Catastrófico"),CONCATENATE("R4C",'Mapa final'!$O$28),"")</f>
        <v/>
      </c>
      <c r="AI29" s="71" t="str">
        <f>IF(AND('Mapa final'!$Y$29="Media",'Mapa final'!$AA$29="Catastrófico"),CONCATENATE("R4C",'Mapa final'!$O$29),"")</f>
        <v/>
      </c>
      <c r="AJ29" s="71" t="str">
        <f>IF(AND('Mapa final'!$Y$30="Media",'Mapa final'!$AA$30="Catastrófico"),CONCATENATE("R4C",'Mapa final'!$O$30),"")</f>
        <v/>
      </c>
      <c r="AK29" s="71" t="str">
        <f>IF(AND('Mapa final'!$Y$31="Media",'Mapa final'!$AA$31="Catastrófico"),CONCATENATE("R4C",'Mapa final'!$O$31),"")</f>
        <v/>
      </c>
      <c r="AL29" s="71" t="str">
        <f>IF(AND('Mapa final'!$Y$32="Media",'Mapa final'!$AA$32="Catastrófico"),CONCATENATE("R4C",'Mapa final'!$O$32),"")</f>
        <v/>
      </c>
      <c r="AM29" s="72" t="str">
        <f>IF(AND('Mapa final'!$Y$33="Media",'Mapa final'!$AA$33="Catastrófico"),CONCATENATE("R4C",'Mapa final'!$O$33),"")</f>
        <v/>
      </c>
      <c r="AN29" s="99"/>
      <c r="AO29" s="369"/>
      <c r="AP29" s="370"/>
      <c r="AQ29" s="370"/>
      <c r="AR29" s="370"/>
      <c r="AS29" s="370"/>
      <c r="AT29" s="371"/>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row>
    <row r="30" spans="1:76" ht="15" customHeight="1" x14ac:dyDescent="0.25">
      <c r="A30" s="99"/>
      <c r="B30" s="238"/>
      <c r="C30" s="238"/>
      <c r="D30" s="239"/>
      <c r="E30" s="339"/>
      <c r="F30" s="340"/>
      <c r="G30" s="340"/>
      <c r="H30" s="340"/>
      <c r="I30" s="355"/>
      <c r="J30" s="83" t="str">
        <f>IF(AND('Mapa final'!$Y$34="Media",'Mapa final'!$AA$34="Leve"),CONCATENATE("R5C",'Mapa final'!$O$34),"")</f>
        <v/>
      </c>
      <c r="K30" s="84" t="str">
        <f>IF(AND('Mapa final'!$Y$35="Media",'Mapa final'!$AA$35="Leve"),CONCATENATE("R5C",'Mapa final'!$O$35),"")</f>
        <v/>
      </c>
      <c r="L30" s="84" t="str">
        <f>IF(AND('Mapa final'!$Y$36="Media",'Mapa final'!$AA$36="Leve"),CONCATENATE("R5C",'Mapa final'!$O$36),"")</f>
        <v/>
      </c>
      <c r="M30" s="84" t="str">
        <f>IF(AND('Mapa final'!$Y$37="Media",'Mapa final'!$AA$37="Leve"),CONCATENATE("R5C",'Mapa final'!$O$37),"")</f>
        <v/>
      </c>
      <c r="N30" s="84" t="str">
        <f>IF(AND('Mapa final'!$Y$38="Media",'Mapa final'!$AA$38="Leve"),CONCATENATE("R5C",'Mapa final'!$O$38),"")</f>
        <v/>
      </c>
      <c r="O30" s="85" t="str">
        <f>IF(AND('Mapa final'!$Y$39="Media",'Mapa final'!$AA$39="Leve"),CONCATENATE("R5C",'Mapa final'!$O$39),"")</f>
        <v/>
      </c>
      <c r="P30" s="83" t="str">
        <f>IF(AND('Mapa final'!$Y$34="Media",'Mapa final'!$AA$34="Menor"),CONCATENATE("R5C",'Mapa final'!$O$34),"")</f>
        <v/>
      </c>
      <c r="Q30" s="84" t="str">
        <f>IF(AND('Mapa final'!$Y$35="Media",'Mapa final'!$AA$35="Menor"),CONCATENATE("R5C",'Mapa final'!$O$35),"")</f>
        <v/>
      </c>
      <c r="R30" s="84" t="str">
        <f>IF(AND('Mapa final'!$Y$36="Media",'Mapa final'!$AA$36="Menor"),CONCATENATE("R5C",'Mapa final'!$O$36),"")</f>
        <v/>
      </c>
      <c r="S30" s="84" t="str">
        <f>IF(AND('Mapa final'!$Y$37="Media",'Mapa final'!$AA$37="Menor"),CONCATENATE("R5C",'Mapa final'!$O$37),"")</f>
        <v/>
      </c>
      <c r="T30" s="84" t="str">
        <f>IF(AND('Mapa final'!$Y$38="Media",'Mapa final'!$AA$38="Menor"),CONCATENATE("R5C",'Mapa final'!$O$38),"")</f>
        <v/>
      </c>
      <c r="U30" s="85" t="str">
        <f>IF(AND('Mapa final'!$Y$39="Media",'Mapa final'!$AA$39="Menor"),CONCATENATE("R5C",'Mapa final'!$O$39),"")</f>
        <v/>
      </c>
      <c r="V30" s="83" t="str">
        <f>IF(AND('Mapa final'!$Y$34="Media",'Mapa final'!$AA$34="Moderado"),CONCATENATE("R5C",'Mapa final'!$O$34),"")</f>
        <v/>
      </c>
      <c r="W30" s="84" t="str">
        <f>IF(AND('Mapa final'!$Y$35="Media",'Mapa final'!$AA$35="Moderado"),CONCATENATE("R5C",'Mapa final'!$O$35),"")</f>
        <v/>
      </c>
      <c r="X30" s="84" t="str">
        <f>IF(AND('Mapa final'!$Y$36="Media",'Mapa final'!$AA$36="Moderado"),CONCATENATE("R5C",'Mapa final'!$O$36),"")</f>
        <v/>
      </c>
      <c r="Y30" s="84" t="str">
        <f>IF(AND('Mapa final'!$Y$37="Media",'Mapa final'!$AA$37="Moderado"),CONCATENATE("R5C",'Mapa final'!$O$37),"")</f>
        <v/>
      </c>
      <c r="Z30" s="84" t="str">
        <f>IF(AND('Mapa final'!$Y$38="Media",'Mapa final'!$AA$38="Moderado"),CONCATENATE("R5C",'Mapa final'!$O$38),"")</f>
        <v/>
      </c>
      <c r="AA30" s="85" t="str">
        <f>IF(AND('Mapa final'!$Y$39="Media",'Mapa final'!$AA$39="Moderado"),CONCATENATE("R5C",'Mapa final'!$O$39),"")</f>
        <v/>
      </c>
      <c r="AB30" s="67" t="str">
        <f>IF(AND('Mapa final'!$Y$34="Media",'Mapa final'!$AA$34="Mayor"),CONCATENATE("R5C",'Mapa final'!$O$34),"")</f>
        <v/>
      </c>
      <c r="AC30" s="68" t="str">
        <f>IF(AND('Mapa final'!$Y$35="Media",'Mapa final'!$AA$35="Mayor"),CONCATENATE("R5C",'Mapa final'!$O$35),"")</f>
        <v/>
      </c>
      <c r="AD30" s="73" t="str">
        <f>IF(AND('Mapa final'!$Y$36="Media",'Mapa final'!$AA$36="Mayor"),CONCATENATE("R5C",'Mapa final'!$O$36),"")</f>
        <v/>
      </c>
      <c r="AE30" s="73" t="str">
        <f>IF(AND('Mapa final'!$Y$37="Media",'Mapa final'!$AA$37="Mayor"),CONCATENATE("R5C",'Mapa final'!$O$37),"")</f>
        <v/>
      </c>
      <c r="AF30" s="73" t="str">
        <f>IF(AND('Mapa final'!$Y$38="Media",'Mapa final'!$AA$38="Mayor"),CONCATENATE("R5C",'Mapa final'!$O$38),"")</f>
        <v/>
      </c>
      <c r="AG30" s="69" t="str">
        <f>IF(AND('Mapa final'!$Y$39="Media",'Mapa final'!$AA$39="Mayor"),CONCATENATE("R5C",'Mapa final'!$O$39),"")</f>
        <v/>
      </c>
      <c r="AH30" s="70" t="str">
        <f>IF(AND('Mapa final'!$Y$34="Media",'Mapa final'!$AA$34="Catastrófico"),CONCATENATE("R5C",'Mapa final'!$O$34),"")</f>
        <v/>
      </c>
      <c r="AI30" s="71" t="str">
        <f>IF(AND('Mapa final'!$Y$35="Media",'Mapa final'!$AA$35="Catastrófico"),CONCATENATE("R5C",'Mapa final'!$O$35),"")</f>
        <v/>
      </c>
      <c r="AJ30" s="71" t="str">
        <f>IF(AND('Mapa final'!$Y$36="Media",'Mapa final'!$AA$36="Catastrófico"),CONCATENATE("R5C",'Mapa final'!$O$36),"")</f>
        <v/>
      </c>
      <c r="AK30" s="71" t="str">
        <f>IF(AND('Mapa final'!$Y$37="Media",'Mapa final'!$AA$37="Catastrófico"),CONCATENATE("R5C",'Mapa final'!$O$37),"")</f>
        <v/>
      </c>
      <c r="AL30" s="71" t="str">
        <f>IF(AND('Mapa final'!$Y$38="Media",'Mapa final'!$AA$38="Catastrófico"),CONCATENATE("R5C",'Mapa final'!$O$38),"")</f>
        <v/>
      </c>
      <c r="AM30" s="72" t="str">
        <f>IF(AND('Mapa final'!$Y$39="Media",'Mapa final'!$AA$39="Catastrófico"),CONCATENATE("R5C",'Mapa final'!$O$39),"")</f>
        <v/>
      </c>
      <c r="AN30" s="99"/>
      <c r="AO30" s="369"/>
      <c r="AP30" s="370"/>
      <c r="AQ30" s="370"/>
      <c r="AR30" s="370"/>
      <c r="AS30" s="370"/>
      <c r="AT30" s="371"/>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row>
    <row r="31" spans="1:76" ht="15" customHeight="1" x14ac:dyDescent="0.25">
      <c r="A31" s="99"/>
      <c r="B31" s="238"/>
      <c r="C31" s="238"/>
      <c r="D31" s="239"/>
      <c r="E31" s="339"/>
      <c r="F31" s="340"/>
      <c r="G31" s="340"/>
      <c r="H31" s="340"/>
      <c r="I31" s="355"/>
      <c r="J31" s="83" t="str">
        <f>IF(AND('Mapa final'!$Y$40="Media",'Mapa final'!$AA$40="Leve"),CONCATENATE("R6C",'Mapa final'!$O$40),"")</f>
        <v/>
      </c>
      <c r="K31" s="84" t="str">
        <f>IF(AND('Mapa final'!$Y$41="Media",'Mapa final'!$AA$41="Leve"),CONCATENATE("R6C",'Mapa final'!$O$41),"")</f>
        <v/>
      </c>
      <c r="L31" s="84" t="str">
        <f>IF(AND('Mapa final'!$Y$42="Media",'Mapa final'!$AA$42="Leve"),CONCATENATE("R6C",'Mapa final'!$O$42),"")</f>
        <v/>
      </c>
      <c r="M31" s="84" t="str">
        <f>IF(AND('Mapa final'!$Y$43="Media",'Mapa final'!$AA$43="Leve"),CONCATENATE("R6C",'Mapa final'!$O$43),"")</f>
        <v/>
      </c>
      <c r="N31" s="84" t="str">
        <f>IF(AND('Mapa final'!$Y$44="Media",'Mapa final'!$AA$44="Leve"),CONCATENATE("R6C",'Mapa final'!$O$44),"")</f>
        <v/>
      </c>
      <c r="O31" s="85" t="str">
        <f>IF(AND('Mapa final'!$Y$45="Media",'Mapa final'!$AA$45="Leve"),CONCATENATE("R6C",'Mapa final'!$O$45),"")</f>
        <v/>
      </c>
      <c r="P31" s="83" t="str">
        <f>IF(AND('Mapa final'!$Y$40="Media",'Mapa final'!$AA$40="Menor"),CONCATENATE("R6C",'Mapa final'!$O$40),"")</f>
        <v/>
      </c>
      <c r="Q31" s="84" t="str">
        <f>IF(AND('Mapa final'!$Y$41="Media",'Mapa final'!$AA$41="Menor"),CONCATENATE("R6C",'Mapa final'!$O$41),"")</f>
        <v/>
      </c>
      <c r="R31" s="84" t="str">
        <f>IF(AND('Mapa final'!$Y$42="Media",'Mapa final'!$AA$42="Menor"),CONCATENATE("R6C",'Mapa final'!$O$42),"")</f>
        <v/>
      </c>
      <c r="S31" s="84" t="str">
        <f>IF(AND('Mapa final'!$Y$43="Media",'Mapa final'!$AA$43="Menor"),CONCATENATE("R6C",'Mapa final'!$O$43),"")</f>
        <v/>
      </c>
      <c r="T31" s="84" t="str">
        <f>IF(AND('Mapa final'!$Y$44="Media",'Mapa final'!$AA$44="Menor"),CONCATENATE("R6C",'Mapa final'!$O$44),"")</f>
        <v/>
      </c>
      <c r="U31" s="85" t="str">
        <f>IF(AND('Mapa final'!$Y$45="Media",'Mapa final'!$AA$45="Menor"),CONCATENATE("R6C",'Mapa final'!$O$45),"")</f>
        <v/>
      </c>
      <c r="V31" s="83" t="str">
        <f>IF(AND('Mapa final'!$Y$40="Media",'Mapa final'!$AA$40="Moderado"),CONCATENATE("R6C",'Mapa final'!$O$40),"")</f>
        <v/>
      </c>
      <c r="W31" s="84" t="str">
        <f>IF(AND('Mapa final'!$Y$41="Media",'Mapa final'!$AA$41="Moderado"),CONCATENATE("R6C",'Mapa final'!$O$41),"")</f>
        <v/>
      </c>
      <c r="X31" s="84" t="str">
        <f>IF(AND('Mapa final'!$Y$42="Media",'Mapa final'!$AA$42="Moderado"),CONCATENATE("R6C",'Mapa final'!$O$42),"")</f>
        <v/>
      </c>
      <c r="Y31" s="84" t="str">
        <f>IF(AND('Mapa final'!$Y$43="Media",'Mapa final'!$AA$43="Moderado"),CONCATENATE("R6C",'Mapa final'!$O$43),"")</f>
        <v/>
      </c>
      <c r="Z31" s="84" t="str">
        <f>IF(AND('Mapa final'!$Y$44="Media",'Mapa final'!$AA$44="Moderado"),CONCATENATE("R6C",'Mapa final'!$O$44),"")</f>
        <v/>
      </c>
      <c r="AA31" s="85" t="str">
        <f>IF(AND('Mapa final'!$Y$45="Media",'Mapa final'!$AA$45="Moderado"),CONCATENATE("R6C",'Mapa final'!$O$45),"")</f>
        <v/>
      </c>
      <c r="AB31" s="67" t="str">
        <f>IF(AND('Mapa final'!$Y$40="Media",'Mapa final'!$AA$40="Mayor"),CONCATENATE("R6C",'Mapa final'!$O$40),"")</f>
        <v/>
      </c>
      <c r="AC31" s="68" t="str">
        <f>IF(AND('Mapa final'!$Y$41="Media",'Mapa final'!$AA$41="Mayor"),CONCATENATE("R6C",'Mapa final'!$O$41),"")</f>
        <v/>
      </c>
      <c r="AD31" s="73" t="str">
        <f>IF(AND('Mapa final'!$Y$42="Media",'Mapa final'!$AA$42="Mayor"),CONCATENATE("R6C",'Mapa final'!$O$42),"")</f>
        <v/>
      </c>
      <c r="AE31" s="73" t="str">
        <f>IF(AND('Mapa final'!$Y$43="Media",'Mapa final'!$AA$43="Mayor"),CONCATENATE("R6C",'Mapa final'!$O$43),"")</f>
        <v/>
      </c>
      <c r="AF31" s="73" t="str">
        <f>IF(AND('Mapa final'!$Y$44="Media",'Mapa final'!$AA$44="Mayor"),CONCATENATE("R6C",'Mapa final'!$O$44),"")</f>
        <v/>
      </c>
      <c r="AG31" s="69" t="str">
        <f>IF(AND('Mapa final'!$Y$45="Media",'Mapa final'!$AA$45="Mayor"),CONCATENATE("R6C",'Mapa final'!$O$45),"")</f>
        <v/>
      </c>
      <c r="AH31" s="70" t="str">
        <f>IF(AND('Mapa final'!$Y$40="Media",'Mapa final'!$AA$40="Catastrófico"),CONCATENATE("R6C",'Mapa final'!$O$40),"")</f>
        <v/>
      </c>
      <c r="AI31" s="71" t="str">
        <f>IF(AND('Mapa final'!$Y$41="Media",'Mapa final'!$AA$41="Catastrófico"),CONCATENATE("R6C",'Mapa final'!$O$41),"")</f>
        <v/>
      </c>
      <c r="AJ31" s="71" t="str">
        <f>IF(AND('Mapa final'!$Y$42="Media",'Mapa final'!$AA$42="Catastrófico"),CONCATENATE("R6C",'Mapa final'!$O$42),"")</f>
        <v/>
      </c>
      <c r="AK31" s="71" t="str">
        <f>IF(AND('Mapa final'!$Y$43="Media",'Mapa final'!$AA$43="Catastrófico"),CONCATENATE("R6C",'Mapa final'!$O$43),"")</f>
        <v/>
      </c>
      <c r="AL31" s="71" t="str">
        <f>IF(AND('Mapa final'!$Y$44="Media",'Mapa final'!$AA$44="Catastrófico"),CONCATENATE("R6C",'Mapa final'!$O$44),"")</f>
        <v/>
      </c>
      <c r="AM31" s="72" t="str">
        <f>IF(AND('Mapa final'!$Y$45="Media",'Mapa final'!$AA$45="Catastrófico"),CONCATENATE("R6C",'Mapa final'!$O$45),"")</f>
        <v/>
      </c>
      <c r="AN31" s="99"/>
      <c r="AO31" s="369"/>
      <c r="AP31" s="370"/>
      <c r="AQ31" s="370"/>
      <c r="AR31" s="370"/>
      <c r="AS31" s="370"/>
      <c r="AT31" s="371"/>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row>
    <row r="32" spans="1:76" ht="15" customHeight="1" x14ac:dyDescent="0.25">
      <c r="A32" s="99"/>
      <c r="B32" s="238"/>
      <c r="C32" s="238"/>
      <c r="D32" s="239"/>
      <c r="E32" s="339"/>
      <c r="F32" s="340"/>
      <c r="G32" s="340"/>
      <c r="H32" s="340"/>
      <c r="I32" s="355"/>
      <c r="J32" s="83" t="str">
        <f>IF(AND('Mapa final'!$Y$46="Media",'Mapa final'!$AA$46="Leve"),CONCATENATE("R7C",'Mapa final'!$O$46),"")</f>
        <v/>
      </c>
      <c r="K32" s="84" t="str">
        <f>IF(AND('Mapa final'!$Y$47="Media",'Mapa final'!$AA$47="Leve"),CONCATENATE("R7C",'Mapa final'!$O$47),"")</f>
        <v/>
      </c>
      <c r="L32" s="84" t="str">
        <f>IF(AND('Mapa final'!$Y$48="Media",'Mapa final'!$AA$48="Leve"),CONCATENATE("R7C",'Mapa final'!$O$48),"")</f>
        <v/>
      </c>
      <c r="M32" s="84" t="str">
        <f>IF(AND('Mapa final'!$Y$49="Media",'Mapa final'!$AA$49="Leve"),CONCATENATE("R7C",'Mapa final'!$O$49),"")</f>
        <v/>
      </c>
      <c r="N32" s="84" t="str">
        <f>IF(AND('Mapa final'!$Y$50="Media",'Mapa final'!$AA$50="Leve"),CONCATENATE("R7C",'Mapa final'!$O$50),"")</f>
        <v/>
      </c>
      <c r="O32" s="85" t="str">
        <f>IF(AND('Mapa final'!$Y$51="Media",'Mapa final'!$AA$51="Leve"),CONCATENATE("R7C",'Mapa final'!$O$51),"")</f>
        <v/>
      </c>
      <c r="P32" s="83" t="str">
        <f>IF(AND('Mapa final'!$Y$46="Media",'Mapa final'!$AA$46="Menor"),CONCATENATE("R7C",'Mapa final'!$O$46),"")</f>
        <v/>
      </c>
      <c r="Q32" s="84" t="str">
        <f>IF(AND('Mapa final'!$Y$47="Media",'Mapa final'!$AA$47="Menor"),CONCATENATE("R7C",'Mapa final'!$O$47),"")</f>
        <v/>
      </c>
      <c r="R32" s="84" t="str">
        <f>IF(AND('Mapa final'!$Y$48="Media",'Mapa final'!$AA$48="Menor"),CONCATENATE("R7C",'Mapa final'!$O$48),"")</f>
        <v/>
      </c>
      <c r="S32" s="84" t="str">
        <f>IF(AND('Mapa final'!$Y$49="Media",'Mapa final'!$AA$49="Menor"),CONCATENATE("R7C",'Mapa final'!$O$49),"")</f>
        <v/>
      </c>
      <c r="T32" s="84" t="str">
        <f>IF(AND('Mapa final'!$Y$50="Media",'Mapa final'!$AA$50="Menor"),CONCATENATE("R7C",'Mapa final'!$O$50),"")</f>
        <v/>
      </c>
      <c r="U32" s="85" t="str">
        <f>IF(AND('Mapa final'!$Y$51="Media",'Mapa final'!$AA$51="Menor"),CONCATENATE("R7C",'Mapa final'!$O$51),"")</f>
        <v/>
      </c>
      <c r="V32" s="83" t="str">
        <f>IF(AND('Mapa final'!$Y$46="Media",'Mapa final'!$AA$46="Moderado"),CONCATENATE("R7C",'Mapa final'!$O$46),"")</f>
        <v/>
      </c>
      <c r="W32" s="84" t="str">
        <f>IF(AND('Mapa final'!$Y$47="Media",'Mapa final'!$AA$47="Moderado"),CONCATENATE("R7C",'Mapa final'!$O$47),"")</f>
        <v/>
      </c>
      <c r="X32" s="84" t="str">
        <f>IF(AND('Mapa final'!$Y$48="Media",'Mapa final'!$AA$48="Moderado"),CONCATENATE("R7C",'Mapa final'!$O$48),"")</f>
        <v/>
      </c>
      <c r="Y32" s="84" t="str">
        <f>IF(AND('Mapa final'!$Y$49="Media",'Mapa final'!$AA$49="Moderado"),CONCATENATE("R7C",'Mapa final'!$O$49),"")</f>
        <v/>
      </c>
      <c r="Z32" s="84" t="str">
        <f>IF(AND('Mapa final'!$Y$50="Media",'Mapa final'!$AA$50="Moderado"),CONCATENATE("R7C",'Mapa final'!$O$50),"")</f>
        <v/>
      </c>
      <c r="AA32" s="85" t="str">
        <f>IF(AND('Mapa final'!$Y$51="Media",'Mapa final'!$AA$51="Moderado"),CONCATENATE("R7C",'Mapa final'!$O$51),"")</f>
        <v/>
      </c>
      <c r="AB32" s="67" t="str">
        <f>IF(AND('Mapa final'!$Y$46="Media",'Mapa final'!$AA$46="Mayor"),CONCATENATE("R7C",'Mapa final'!$O$46),"")</f>
        <v/>
      </c>
      <c r="AC32" s="68" t="str">
        <f>IF(AND('Mapa final'!$Y$47="Media",'Mapa final'!$AA$47="Mayor"),CONCATENATE("R7C",'Mapa final'!$O$47),"")</f>
        <v/>
      </c>
      <c r="AD32" s="73" t="str">
        <f>IF(AND('Mapa final'!$Y$48="Media",'Mapa final'!$AA$48="Mayor"),CONCATENATE("R7C",'Mapa final'!$O$48),"")</f>
        <v/>
      </c>
      <c r="AE32" s="73" t="str">
        <f>IF(AND('Mapa final'!$Y$49="Media",'Mapa final'!$AA$49="Mayor"),CONCATENATE("R7C",'Mapa final'!$O$49),"")</f>
        <v/>
      </c>
      <c r="AF32" s="73" t="str">
        <f>IF(AND('Mapa final'!$Y$50="Media",'Mapa final'!$AA$50="Mayor"),CONCATENATE("R7C",'Mapa final'!$O$50),"")</f>
        <v/>
      </c>
      <c r="AG32" s="69" t="str">
        <f>IF(AND('Mapa final'!$Y$51="Media",'Mapa final'!$AA$51="Mayor"),CONCATENATE("R7C",'Mapa final'!$O$51),"")</f>
        <v/>
      </c>
      <c r="AH32" s="70" t="str">
        <f>IF(AND('Mapa final'!$Y$46="Media",'Mapa final'!$AA$46="Catastrófico"),CONCATENATE("R7C",'Mapa final'!$O$46),"")</f>
        <v/>
      </c>
      <c r="AI32" s="71" t="str">
        <f>IF(AND('Mapa final'!$Y$47="Media",'Mapa final'!$AA$47="Catastrófico"),CONCATENATE("R7C",'Mapa final'!$O$47),"")</f>
        <v/>
      </c>
      <c r="AJ32" s="71" t="str">
        <f>IF(AND('Mapa final'!$Y$48="Media",'Mapa final'!$AA$48="Catastrófico"),CONCATENATE("R7C",'Mapa final'!$O$48),"")</f>
        <v/>
      </c>
      <c r="AK32" s="71" t="str">
        <f>IF(AND('Mapa final'!$Y$49="Media",'Mapa final'!$AA$49="Catastrófico"),CONCATENATE("R7C",'Mapa final'!$O$49),"")</f>
        <v/>
      </c>
      <c r="AL32" s="71" t="str">
        <f>IF(AND('Mapa final'!$Y$50="Media",'Mapa final'!$AA$50="Catastrófico"),CONCATENATE("R7C",'Mapa final'!$O$50),"")</f>
        <v/>
      </c>
      <c r="AM32" s="72" t="str">
        <f>IF(AND('Mapa final'!$Y$51="Media",'Mapa final'!$AA$51="Catastrófico"),CONCATENATE("R7C",'Mapa final'!$O$51),"")</f>
        <v/>
      </c>
      <c r="AN32" s="99"/>
      <c r="AO32" s="369"/>
      <c r="AP32" s="370"/>
      <c r="AQ32" s="370"/>
      <c r="AR32" s="370"/>
      <c r="AS32" s="370"/>
      <c r="AT32" s="371"/>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row>
    <row r="33" spans="1:80" ht="15" customHeight="1" x14ac:dyDescent="0.25">
      <c r="A33" s="99"/>
      <c r="B33" s="238"/>
      <c r="C33" s="238"/>
      <c r="D33" s="239"/>
      <c r="E33" s="339"/>
      <c r="F33" s="340"/>
      <c r="G33" s="340"/>
      <c r="H33" s="340"/>
      <c r="I33" s="355"/>
      <c r="J33" s="83" t="str">
        <f>IF(AND('Mapa final'!$Y$52="Media",'Mapa final'!$AA$52="Leve"),CONCATENATE("R8C",'Mapa final'!$O$52),"")</f>
        <v/>
      </c>
      <c r="K33" s="84" t="str">
        <f>IF(AND('Mapa final'!$Y$53="Media",'Mapa final'!$AA$53="Leve"),CONCATENATE("R8C",'Mapa final'!$O$53),"")</f>
        <v/>
      </c>
      <c r="L33" s="84" t="str">
        <f>IF(AND('Mapa final'!$Y$54="Media",'Mapa final'!$AA$54="Leve"),CONCATENATE("R8C",'Mapa final'!$O$54),"")</f>
        <v/>
      </c>
      <c r="M33" s="84" t="str">
        <f>IF(AND('Mapa final'!$Y$55="Media",'Mapa final'!$AA$55="Leve"),CONCATENATE("R8C",'Mapa final'!$O$55),"")</f>
        <v/>
      </c>
      <c r="N33" s="84" t="str">
        <f>IF(AND('Mapa final'!$Y$56="Media",'Mapa final'!$AA$56="Leve"),CONCATENATE("R8C",'Mapa final'!$O$56),"")</f>
        <v/>
      </c>
      <c r="O33" s="85" t="str">
        <f>IF(AND('Mapa final'!$Y$57="Media",'Mapa final'!$AA$57="Leve"),CONCATENATE("R8C",'Mapa final'!$O$57),"")</f>
        <v/>
      </c>
      <c r="P33" s="83" t="str">
        <f>IF(AND('Mapa final'!$Y$52="Media",'Mapa final'!$AA$52="Menor"),CONCATENATE("R8C",'Mapa final'!$O$52),"")</f>
        <v/>
      </c>
      <c r="Q33" s="84" t="str">
        <f>IF(AND('Mapa final'!$Y$53="Media",'Mapa final'!$AA$53="Menor"),CONCATENATE("R8C",'Mapa final'!$O$53),"")</f>
        <v/>
      </c>
      <c r="R33" s="84" t="str">
        <f>IF(AND('Mapa final'!$Y$54="Media",'Mapa final'!$AA$54="Menor"),CONCATENATE("R8C",'Mapa final'!$O$54),"")</f>
        <v/>
      </c>
      <c r="S33" s="84" t="str">
        <f>IF(AND('Mapa final'!$Y$55="Media",'Mapa final'!$AA$55="Menor"),CONCATENATE("R8C",'Mapa final'!$O$55),"")</f>
        <v/>
      </c>
      <c r="T33" s="84" t="str">
        <f>IF(AND('Mapa final'!$Y$56="Media",'Mapa final'!$AA$56="Menor"),CONCATENATE("R8C",'Mapa final'!$O$56),"")</f>
        <v/>
      </c>
      <c r="U33" s="85" t="str">
        <f>IF(AND('Mapa final'!$Y$57="Media",'Mapa final'!$AA$57="Menor"),CONCATENATE("R8C",'Mapa final'!$O$57),"")</f>
        <v/>
      </c>
      <c r="V33" s="83" t="str">
        <f>IF(AND('Mapa final'!$Y$52="Media",'Mapa final'!$AA$52="Moderado"),CONCATENATE("R8C",'Mapa final'!$O$52),"")</f>
        <v/>
      </c>
      <c r="W33" s="84" t="str">
        <f>IF(AND('Mapa final'!$Y$53="Media",'Mapa final'!$AA$53="Moderado"),CONCATENATE("R8C",'Mapa final'!$O$53),"")</f>
        <v/>
      </c>
      <c r="X33" s="84" t="str">
        <f>IF(AND('Mapa final'!$Y$54="Media",'Mapa final'!$AA$54="Moderado"),CONCATENATE("R8C",'Mapa final'!$O$54),"")</f>
        <v/>
      </c>
      <c r="Y33" s="84" t="str">
        <f>IF(AND('Mapa final'!$Y$55="Media",'Mapa final'!$AA$55="Moderado"),CONCATENATE("R8C",'Mapa final'!$O$55),"")</f>
        <v/>
      </c>
      <c r="Z33" s="84" t="str">
        <f>IF(AND('Mapa final'!$Y$56="Media",'Mapa final'!$AA$56="Moderado"),CONCATENATE("R8C",'Mapa final'!$O$56),"")</f>
        <v/>
      </c>
      <c r="AA33" s="85" t="str">
        <f>IF(AND('Mapa final'!$Y$57="Media",'Mapa final'!$AA$57="Moderado"),CONCATENATE("R8C",'Mapa final'!$O$57),"")</f>
        <v/>
      </c>
      <c r="AB33" s="67" t="str">
        <f>IF(AND('Mapa final'!$Y$52="Media",'Mapa final'!$AA$52="Mayor"),CONCATENATE("R8C",'Mapa final'!$O$52),"")</f>
        <v/>
      </c>
      <c r="AC33" s="68" t="str">
        <f>IF(AND('Mapa final'!$Y$53="Media",'Mapa final'!$AA$53="Mayor"),CONCATENATE("R8C",'Mapa final'!$O$53),"")</f>
        <v/>
      </c>
      <c r="AD33" s="73" t="str">
        <f>IF(AND('Mapa final'!$Y$54="Media",'Mapa final'!$AA$54="Mayor"),CONCATENATE("R8C",'Mapa final'!$O$54),"")</f>
        <v/>
      </c>
      <c r="AE33" s="73" t="str">
        <f>IF(AND('Mapa final'!$Y$55="Media",'Mapa final'!$AA$55="Mayor"),CONCATENATE("R8C",'Mapa final'!$O$55),"")</f>
        <v/>
      </c>
      <c r="AF33" s="73" t="str">
        <f>IF(AND('Mapa final'!$Y$56="Media",'Mapa final'!$AA$56="Mayor"),CONCATENATE("R8C",'Mapa final'!$O$56),"")</f>
        <v/>
      </c>
      <c r="AG33" s="69" t="str">
        <f>IF(AND('Mapa final'!$Y$57="Media",'Mapa final'!$AA$57="Mayor"),CONCATENATE("R8C",'Mapa final'!$O$57),"")</f>
        <v/>
      </c>
      <c r="AH33" s="70" t="str">
        <f>IF(AND('Mapa final'!$Y$52="Media",'Mapa final'!$AA$52="Catastrófico"),CONCATENATE("R8C",'Mapa final'!$O$52),"")</f>
        <v/>
      </c>
      <c r="AI33" s="71" t="str">
        <f>IF(AND('Mapa final'!$Y$53="Media",'Mapa final'!$AA$53="Catastrófico"),CONCATENATE("R8C",'Mapa final'!$O$53),"")</f>
        <v/>
      </c>
      <c r="AJ33" s="71" t="str">
        <f>IF(AND('Mapa final'!$Y$54="Media",'Mapa final'!$AA$54="Catastrófico"),CONCATENATE("R8C",'Mapa final'!$O$54),"")</f>
        <v/>
      </c>
      <c r="AK33" s="71" t="str">
        <f>IF(AND('Mapa final'!$Y$55="Media",'Mapa final'!$AA$55="Catastrófico"),CONCATENATE("R8C",'Mapa final'!$O$55),"")</f>
        <v/>
      </c>
      <c r="AL33" s="71" t="str">
        <f>IF(AND('Mapa final'!$Y$56="Media",'Mapa final'!$AA$56="Catastrófico"),CONCATENATE("R8C",'Mapa final'!$O$56),"")</f>
        <v/>
      </c>
      <c r="AM33" s="72" t="str">
        <f>IF(AND('Mapa final'!$Y$57="Media",'Mapa final'!$AA$57="Catastrófico"),CONCATENATE("R8C",'Mapa final'!$O$57),"")</f>
        <v/>
      </c>
      <c r="AN33" s="99"/>
      <c r="AO33" s="369"/>
      <c r="AP33" s="370"/>
      <c r="AQ33" s="370"/>
      <c r="AR33" s="370"/>
      <c r="AS33" s="370"/>
      <c r="AT33" s="371"/>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row>
    <row r="34" spans="1:80" ht="15" customHeight="1" x14ac:dyDescent="0.25">
      <c r="A34" s="99"/>
      <c r="B34" s="238"/>
      <c r="C34" s="238"/>
      <c r="D34" s="239"/>
      <c r="E34" s="339"/>
      <c r="F34" s="340"/>
      <c r="G34" s="340"/>
      <c r="H34" s="340"/>
      <c r="I34" s="355"/>
      <c r="J34" s="83" t="str">
        <f>IF(AND('Mapa final'!$Y$58="Media",'Mapa final'!$AA$58="Leve"),CONCATENATE("R9C",'Mapa final'!$O$58),"")</f>
        <v/>
      </c>
      <c r="K34" s="84" t="str">
        <f>IF(AND('Mapa final'!$Y$59="Media",'Mapa final'!$AA$59="Leve"),CONCATENATE("R9C",'Mapa final'!$O$59),"")</f>
        <v/>
      </c>
      <c r="L34" s="84" t="str">
        <f>IF(AND('Mapa final'!$Y$60="Media",'Mapa final'!$AA$60="Leve"),CONCATENATE("R9C",'Mapa final'!$O$60),"")</f>
        <v/>
      </c>
      <c r="M34" s="84" t="str">
        <f>IF(AND('Mapa final'!$Y$61="Media",'Mapa final'!$AA$61="Leve"),CONCATENATE("R9C",'Mapa final'!$O$61),"")</f>
        <v/>
      </c>
      <c r="N34" s="84" t="str">
        <f>IF(AND('Mapa final'!$Y$62="Media",'Mapa final'!$AA$62="Leve"),CONCATENATE("R9C",'Mapa final'!$O$62),"")</f>
        <v/>
      </c>
      <c r="O34" s="85" t="str">
        <f>IF(AND('Mapa final'!$Y$63="Media",'Mapa final'!$AA$63="Leve"),CONCATENATE("R9C",'Mapa final'!$O$63),"")</f>
        <v/>
      </c>
      <c r="P34" s="83" t="str">
        <f>IF(AND('Mapa final'!$Y$58="Media",'Mapa final'!$AA$58="Menor"),CONCATENATE("R9C",'Mapa final'!$O$58),"")</f>
        <v/>
      </c>
      <c r="Q34" s="84" t="str">
        <f>IF(AND('Mapa final'!$Y$59="Media",'Mapa final'!$AA$59="Menor"),CONCATENATE("R9C",'Mapa final'!$O$59),"")</f>
        <v/>
      </c>
      <c r="R34" s="84" t="str">
        <f>IF(AND('Mapa final'!$Y$60="Media",'Mapa final'!$AA$60="Menor"),CONCATENATE("R9C",'Mapa final'!$O$60),"")</f>
        <v/>
      </c>
      <c r="S34" s="84" t="str">
        <f>IF(AND('Mapa final'!$Y$61="Media",'Mapa final'!$AA$61="Menor"),CONCATENATE("R9C",'Mapa final'!$O$61),"")</f>
        <v/>
      </c>
      <c r="T34" s="84" t="str">
        <f>IF(AND('Mapa final'!$Y$62="Media",'Mapa final'!$AA$62="Menor"),CONCATENATE("R9C",'Mapa final'!$O$62),"")</f>
        <v/>
      </c>
      <c r="U34" s="85" t="str">
        <f>IF(AND('Mapa final'!$Y$63="Media",'Mapa final'!$AA$63="Menor"),CONCATENATE("R9C",'Mapa final'!$O$63),"")</f>
        <v/>
      </c>
      <c r="V34" s="83" t="str">
        <f>IF(AND('Mapa final'!$Y$58="Media",'Mapa final'!$AA$58="Moderado"),CONCATENATE("R9C",'Mapa final'!$O$58),"")</f>
        <v/>
      </c>
      <c r="W34" s="84" t="str">
        <f>IF(AND('Mapa final'!$Y$59="Media",'Mapa final'!$AA$59="Moderado"),CONCATENATE("R9C",'Mapa final'!$O$59),"")</f>
        <v/>
      </c>
      <c r="X34" s="84" t="str">
        <f>IF(AND('Mapa final'!$Y$60="Media",'Mapa final'!$AA$60="Moderado"),CONCATENATE("R9C",'Mapa final'!$O$60),"")</f>
        <v/>
      </c>
      <c r="Y34" s="84" t="str">
        <f>IF(AND('Mapa final'!$Y$61="Media",'Mapa final'!$AA$61="Moderado"),CONCATENATE("R9C",'Mapa final'!$O$61),"")</f>
        <v/>
      </c>
      <c r="Z34" s="84" t="str">
        <f>IF(AND('Mapa final'!$Y$62="Media",'Mapa final'!$AA$62="Moderado"),CONCATENATE("R9C",'Mapa final'!$O$62),"")</f>
        <v/>
      </c>
      <c r="AA34" s="85" t="str">
        <f>IF(AND('Mapa final'!$Y$63="Media",'Mapa final'!$AA$63="Moderado"),CONCATENATE("R9C",'Mapa final'!$O$63),"")</f>
        <v/>
      </c>
      <c r="AB34" s="67" t="str">
        <f>IF(AND('Mapa final'!$Y$58="Media",'Mapa final'!$AA$58="Mayor"),CONCATENATE("R9C",'Mapa final'!$O$58),"")</f>
        <v/>
      </c>
      <c r="AC34" s="68" t="str">
        <f>IF(AND('Mapa final'!$Y$59="Media",'Mapa final'!$AA$59="Mayor"),CONCATENATE("R9C",'Mapa final'!$O$59),"")</f>
        <v/>
      </c>
      <c r="AD34" s="73" t="str">
        <f>IF(AND('Mapa final'!$Y$60="Media",'Mapa final'!$AA$60="Mayor"),CONCATENATE("R9C",'Mapa final'!$O$60),"")</f>
        <v/>
      </c>
      <c r="AE34" s="73" t="str">
        <f>IF(AND('Mapa final'!$Y$61="Media",'Mapa final'!$AA$61="Mayor"),CONCATENATE("R9C",'Mapa final'!$O$61),"")</f>
        <v/>
      </c>
      <c r="AF34" s="73" t="str">
        <f>IF(AND('Mapa final'!$Y$62="Media",'Mapa final'!$AA$62="Mayor"),CONCATENATE("R9C",'Mapa final'!$O$62),"")</f>
        <v/>
      </c>
      <c r="AG34" s="69" t="str">
        <f>IF(AND('Mapa final'!$Y$63="Media",'Mapa final'!$AA$63="Mayor"),CONCATENATE("R9C",'Mapa final'!$O$63),"")</f>
        <v/>
      </c>
      <c r="AH34" s="70" t="str">
        <f>IF(AND('Mapa final'!$Y$58="Media",'Mapa final'!$AA$58="Catastrófico"),CONCATENATE("R9C",'Mapa final'!$O$58),"")</f>
        <v/>
      </c>
      <c r="AI34" s="71" t="str">
        <f>IF(AND('Mapa final'!$Y$59="Media",'Mapa final'!$AA$59="Catastrófico"),CONCATENATE("R9C",'Mapa final'!$O$59),"")</f>
        <v/>
      </c>
      <c r="AJ34" s="71" t="str">
        <f>IF(AND('Mapa final'!$Y$60="Media",'Mapa final'!$AA$60="Catastrófico"),CONCATENATE("R9C",'Mapa final'!$O$60),"")</f>
        <v/>
      </c>
      <c r="AK34" s="71" t="str">
        <f>IF(AND('Mapa final'!$Y$61="Media",'Mapa final'!$AA$61="Catastrófico"),CONCATENATE("R9C",'Mapa final'!$O$61),"")</f>
        <v/>
      </c>
      <c r="AL34" s="71" t="str">
        <f>IF(AND('Mapa final'!$Y$62="Media",'Mapa final'!$AA$62="Catastrófico"),CONCATENATE("R9C",'Mapa final'!$O$62),"")</f>
        <v/>
      </c>
      <c r="AM34" s="72" t="str">
        <f>IF(AND('Mapa final'!$Y$63="Media",'Mapa final'!$AA$63="Catastrófico"),CONCATENATE("R9C",'Mapa final'!$O$63),"")</f>
        <v/>
      </c>
      <c r="AN34" s="99"/>
      <c r="AO34" s="369"/>
      <c r="AP34" s="370"/>
      <c r="AQ34" s="370"/>
      <c r="AR34" s="370"/>
      <c r="AS34" s="370"/>
      <c r="AT34" s="371"/>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row>
    <row r="35" spans="1:80" ht="15.75" customHeight="1" thickBot="1" x14ac:dyDescent="0.3">
      <c r="A35" s="99"/>
      <c r="B35" s="238"/>
      <c r="C35" s="238"/>
      <c r="D35" s="239"/>
      <c r="E35" s="341"/>
      <c r="F35" s="342"/>
      <c r="G35" s="342"/>
      <c r="H35" s="342"/>
      <c r="I35" s="356"/>
      <c r="J35" s="83" t="str">
        <f>IF(AND('Mapa final'!$Y$64="Media",'Mapa final'!$AA$64="Leve"),CONCATENATE("R10C",'Mapa final'!$O$64),"")</f>
        <v/>
      </c>
      <c r="K35" s="84" t="str">
        <f>IF(AND('Mapa final'!$Y$65="Media",'Mapa final'!$AA$65="Leve"),CONCATENATE("R10C",'Mapa final'!$O$65),"")</f>
        <v/>
      </c>
      <c r="L35" s="84" t="str">
        <f>IF(AND('Mapa final'!$Y$66="Media",'Mapa final'!$AA$66="Leve"),CONCATENATE("R10C",'Mapa final'!$O$66),"")</f>
        <v/>
      </c>
      <c r="M35" s="84" t="str">
        <f>IF(AND('Mapa final'!$Y$67="Media",'Mapa final'!$AA$67="Leve"),CONCATENATE("R10C",'Mapa final'!$O$67),"")</f>
        <v/>
      </c>
      <c r="N35" s="84" t="str">
        <f>IF(AND('Mapa final'!$Y$68="Media",'Mapa final'!$AA$68="Leve"),CONCATENATE("R10C",'Mapa final'!$O$68),"")</f>
        <v/>
      </c>
      <c r="O35" s="85" t="str">
        <f>IF(AND('Mapa final'!$Y$69="Media",'Mapa final'!$AA$69="Leve"),CONCATENATE("R10C",'Mapa final'!$O$69),"")</f>
        <v/>
      </c>
      <c r="P35" s="83" t="str">
        <f>IF(AND('Mapa final'!$Y$64="Media",'Mapa final'!$AA$64="Menor"),CONCATENATE("R10C",'Mapa final'!$O$64),"")</f>
        <v/>
      </c>
      <c r="Q35" s="84" t="str">
        <f>IF(AND('Mapa final'!$Y$65="Media",'Mapa final'!$AA$65="Menor"),CONCATENATE("R10C",'Mapa final'!$O$65),"")</f>
        <v/>
      </c>
      <c r="R35" s="84" t="str">
        <f>IF(AND('Mapa final'!$Y$66="Media",'Mapa final'!$AA$66="Menor"),CONCATENATE("R10C",'Mapa final'!$O$66),"")</f>
        <v/>
      </c>
      <c r="S35" s="84" t="str">
        <f>IF(AND('Mapa final'!$Y$67="Media",'Mapa final'!$AA$67="Menor"),CONCATENATE("R10C",'Mapa final'!$O$67),"")</f>
        <v/>
      </c>
      <c r="T35" s="84" t="str">
        <f>IF(AND('Mapa final'!$Y$68="Media",'Mapa final'!$AA$68="Menor"),CONCATENATE("R10C",'Mapa final'!$O$68),"")</f>
        <v/>
      </c>
      <c r="U35" s="85" t="str">
        <f>IF(AND('Mapa final'!$Y$69="Media",'Mapa final'!$AA$69="Menor"),CONCATENATE("R10C",'Mapa final'!$O$69),"")</f>
        <v/>
      </c>
      <c r="V35" s="83" t="str">
        <f>IF(AND('Mapa final'!$Y$64="Media",'Mapa final'!$AA$64="Moderado"),CONCATENATE("R10C",'Mapa final'!$O$64),"")</f>
        <v/>
      </c>
      <c r="W35" s="84" t="str">
        <f>IF(AND('Mapa final'!$Y$65="Media",'Mapa final'!$AA$65="Moderado"),CONCATENATE("R10C",'Mapa final'!$O$65),"")</f>
        <v/>
      </c>
      <c r="X35" s="84" t="str">
        <f>IF(AND('Mapa final'!$Y$66="Media",'Mapa final'!$AA$66="Moderado"),CONCATENATE("R10C",'Mapa final'!$O$66),"")</f>
        <v/>
      </c>
      <c r="Y35" s="84" t="str">
        <f>IF(AND('Mapa final'!$Y$67="Media",'Mapa final'!$AA$67="Moderado"),CONCATENATE("R10C",'Mapa final'!$O$67),"")</f>
        <v/>
      </c>
      <c r="Z35" s="84" t="str">
        <f>IF(AND('Mapa final'!$Y$68="Media",'Mapa final'!$AA$68="Moderado"),CONCATENATE("R10C",'Mapa final'!$O$68),"")</f>
        <v/>
      </c>
      <c r="AA35" s="85" t="str">
        <f>IF(AND('Mapa final'!$Y$69="Media",'Mapa final'!$AA$69="Moderado"),CONCATENATE("R10C",'Mapa final'!$O$69),"")</f>
        <v/>
      </c>
      <c r="AB35" s="74" t="str">
        <f>IF(AND('Mapa final'!$Y$64="Media",'Mapa final'!$AA$64="Mayor"),CONCATENATE("R10C",'Mapa final'!$O$64),"")</f>
        <v/>
      </c>
      <c r="AC35" s="75" t="str">
        <f>IF(AND('Mapa final'!$Y$65="Media",'Mapa final'!$AA$65="Mayor"),CONCATENATE("R10C",'Mapa final'!$O$65),"")</f>
        <v/>
      </c>
      <c r="AD35" s="75" t="str">
        <f>IF(AND('Mapa final'!$Y$66="Media",'Mapa final'!$AA$66="Mayor"),CONCATENATE("R10C",'Mapa final'!$O$66),"")</f>
        <v/>
      </c>
      <c r="AE35" s="75" t="str">
        <f>IF(AND('Mapa final'!$Y$67="Media",'Mapa final'!$AA$67="Mayor"),CONCATENATE("R10C",'Mapa final'!$O$67),"")</f>
        <v/>
      </c>
      <c r="AF35" s="75" t="str">
        <f>IF(AND('Mapa final'!$Y$68="Media",'Mapa final'!$AA$68="Mayor"),CONCATENATE("R10C",'Mapa final'!$O$68),"")</f>
        <v/>
      </c>
      <c r="AG35" s="76" t="str">
        <f>IF(AND('Mapa final'!$Y$69="Media",'Mapa final'!$AA$69="Mayor"),CONCATENATE("R10C",'Mapa final'!$O$69),"")</f>
        <v/>
      </c>
      <c r="AH35" s="77" t="str">
        <f>IF(AND('Mapa final'!$Y$64="Media",'Mapa final'!$AA$64="Catastrófico"),CONCATENATE("R10C",'Mapa final'!$O$64),"")</f>
        <v/>
      </c>
      <c r="AI35" s="78" t="str">
        <f>IF(AND('Mapa final'!$Y$65="Media",'Mapa final'!$AA$65="Catastrófico"),CONCATENATE("R10C",'Mapa final'!$O$65),"")</f>
        <v/>
      </c>
      <c r="AJ35" s="78" t="str">
        <f>IF(AND('Mapa final'!$Y$66="Media",'Mapa final'!$AA$66="Catastrófico"),CONCATENATE("R10C",'Mapa final'!$O$66),"")</f>
        <v/>
      </c>
      <c r="AK35" s="78" t="str">
        <f>IF(AND('Mapa final'!$Y$67="Media",'Mapa final'!$AA$67="Catastrófico"),CONCATENATE("R10C",'Mapa final'!$O$67),"")</f>
        <v/>
      </c>
      <c r="AL35" s="78" t="str">
        <f>IF(AND('Mapa final'!$Y$68="Media",'Mapa final'!$AA$68="Catastrófico"),CONCATENATE("R10C",'Mapa final'!$O$68),"")</f>
        <v/>
      </c>
      <c r="AM35" s="79" t="str">
        <f>IF(AND('Mapa final'!$Y$69="Media",'Mapa final'!$AA$69="Catastrófico"),CONCATENATE("R10C",'Mapa final'!$O$69),"")</f>
        <v/>
      </c>
      <c r="AN35" s="99"/>
      <c r="AO35" s="372"/>
      <c r="AP35" s="373"/>
      <c r="AQ35" s="373"/>
      <c r="AR35" s="373"/>
      <c r="AS35" s="373"/>
      <c r="AT35" s="374"/>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row>
    <row r="36" spans="1:80" ht="15" customHeight="1" x14ac:dyDescent="0.25">
      <c r="A36" s="99"/>
      <c r="B36" s="238"/>
      <c r="C36" s="238"/>
      <c r="D36" s="239"/>
      <c r="E36" s="335" t="s">
        <v>114</v>
      </c>
      <c r="F36" s="336"/>
      <c r="G36" s="336"/>
      <c r="H36" s="336"/>
      <c r="I36" s="336"/>
      <c r="J36" s="89" t="str">
        <f>IF(AND('Mapa final'!$Y$10="Baja",'Mapa final'!$AA$10="Leve"),CONCATENATE("R1C",'Mapa final'!$O$10),"")</f>
        <v/>
      </c>
      <c r="K36" s="90" t="str">
        <f>IF(AND('Mapa final'!$Y$11="Baja",'Mapa final'!$AA$11="Leve"),CONCATENATE("R1C",'Mapa final'!$O$11),"")</f>
        <v/>
      </c>
      <c r="L36" s="90" t="str">
        <f>IF(AND('Mapa final'!$Y$12="Baja",'Mapa final'!$AA$12="Leve"),CONCATENATE("R1C",'Mapa final'!$O$12),"")</f>
        <v/>
      </c>
      <c r="M36" s="90" t="str">
        <f>IF(AND('Mapa final'!$Y$13="Baja",'Mapa final'!$AA$13="Leve"),CONCATENATE("R1C",'Mapa final'!$O$13),"")</f>
        <v/>
      </c>
      <c r="N36" s="90" t="str">
        <f>IF(AND('Mapa final'!$Y$14="Baja",'Mapa final'!$AA$14="Leve"),CONCATENATE("R1C",'Mapa final'!$O$14),"")</f>
        <v/>
      </c>
      <c r="O36" s="91" t="str">
        <f>IF(AND('Mapa final'!$Y$15="Baja",'Mapa final'!$AA$15="Leve"),CONCATENATE("R1C",'Mapa final'!$O$15),"")</f>
        <v/>
      </c>
      <c r="P36" s="80" t="str">
        <f>IF(AND('Mapa final'!$Y$10="Baja",'Mapa final'!$AA$10="Menor"),CONCATENATE("R1C",'Mapa final'!$O$10),"")</f>
        <v/>
      </c>
      <c r="Q36" s="81" t="str">
        <f>IF(AND('Mapa final'!$Y$11="Baja",'Mapa final'!$AA$11="Menor"),CONCATENATE("R1C",'Mapa final'!$O$11),"")</f>
        <v/>
      </c>
      <c r="R36" s="81" t="str">
        <f>IF(AND('Mapa final'!$Y$12="Baja",'Mapa final'!$AA$12="Menor"),CONCATENATE("R1C",'Mapa final'!$O$12),"")</f>
        <v/>
      </c>
      <c r="S36" s="81" t="str">
        <f>IF(AND('Mapa final'!$Y$13="Baja",'Mapa final'!$AA$13="Menor"),CONCATENATE("R1C",'Mapa final'!$O$13),"")</f>
        <v/>
      </c>
      <c r="T36" s="81" t="str">
        <f>IF(AND('Mapa final'!$Y$14="Baja",'Mapa final'!$AA$14="Menor"),CONCATENATE("R1C",'Mapa final'!$O$14),"")</f>
        <v/>
      </c>
      <c r="U36" s="82" t="str">
        <f>IF(AND('Mapa final'!$Y$15="Baja",'Mapa final'!$AA$15="Menor"),CONCATENATE("R1C",'Mapa final'!$O$15),"")</f>
        <v/>
      </c>
      <c r="V36" s="80" t="str">
        <f>IF(AND('Mapa final'!$Y$10="Baja",'Mapa final'!$AA$10="Moderado"),CONCATENATE("R1C",'Mapa final'!$O$10),"")</f>
        <v/>
      </c>
      <c r="W36" s="81" t="str">
        <f>IF(AND('Mapa final'!$Y$11="Baja",'Mapa final'!$AA$11="Moderado"),CONCATENATE("R1C",'Mapa final'!$O$11),"")</f>
        <v>R1C2</v>
      </c>
      <c r="X36" s="81" t="str">
        <f>IF(AND('Mapa final'!$Y$12="Baja",'Mapa final'!$AA$12="Moderado"),CONCATENATE("R1C",'Mapa final'!$O$12),"")</f>
        <v>R1C3</v>
      </c>
      <c r="Y36" s="81" t="str">
        <f>IF(AND('Mapa final'!$Y$13="Baja",'Mapa final'!$AA$13="Moderado"),CONCATENATE("R1C",'Mapa final'!$O$13),"")</f>
        <v/>
      </c>
      <c r="Z36" s="81" t="str">
        <f>IF(AND('Mapa final'!$Y$14="Baja",'Mapa final'!$AA$14="Moderado"),CONCATENATE("R1C",'Mapa final'!$O$14),"")</f>
        <v/>
      </c>
      <c r="AA36" s="82" t="str">
        <f>IF(AND('Mapa final'!$Y$15="Baja",'Mapa final'!$AA$15="Moderado"),CONCATENATE("R1C",'Mapa final'!$O$15),"")</f>
        <v/>
      </c>
      <c r="AB36" s="61" t="str">
        <f>IF(AND('Mapa final'!$Y$10="Baja",'Mapa final'!$AA$10="Mayor"),CONCATENATE("R1C",'Mapa final'!$O$10),"")</f>
        <v/>
      </c>
      <c r="AC36" s="62" t="str">
        <f>IF(AND('Mapa final'!$Y$11="Baja",'Mapa final'!$AA$11="Mayor"),CONCATENATE("R1C",'Mapa final'!$O$11),"")</f>
        <v/>
      </c>
      <c r="AD36" s="62" t="str">
        <f>IF(AND('Mapa final'!$Y$12="Baja",'Mapa final'!$AA$12="Mayor"),CONCATENATE("R1C",'Mapa final'!$O$12),"")</f>
        <v/>
      </c>
      <c r="AE36" s="62" t="str">
        <f>IF(AND('Mapa final'!$Y$13="Baja",'Mapa final'!$AA$13="Mayor"),CONCATENATE("R1C",'Mapa final'!$O$13),"")</f>
        <v/>
      </c>
      <c r="AF36" s="62" t="str">
        <f>IF(AND('Mapa final'!$Y$14="Baja",'Mapa final'!$AA$14="Mayor"),CONCATENATE("R1C",'Mapa final'!$O$14),"")</f>
        <v/>
      </c>
      <c r="AG36" s="63" t="str">
        <f>IF(AND('Mapa final'!$Y$15="Baja",'Mapa final'!$AA$15="Mayor"),CONCATENATE("R1C",'Mapa final'!$O$15),"")</f>
        <v/>
      </c>
      <c r="AH36" s="64" t="str">
        <f>IF(AND('Mapa final'!$Y$10="Baja",'Mapa final'!$AA$10="Catastrófico"),CONCATENATE("R1C",'Mapa final'!$O$10),"")</f>
        <v/>
      </c>
      <c r="AI36" s="65" t="str">
        <f>IF(AND('Mapa final'!$Y$11="Baja",'Mapa final'!$AA$11="Catastrófico"),CONCATENATE("R1C",'Mapa final'!$O$11),"")</f>
        <v/>
      </c>
      <c r="AJ36" s="65" t="str">
        <f>IF(AND('Mapa final'!$Y$12="Baja",'Mapa final'!$AA$12="Catastrófico"),CONCATENATE("R1C",'Mapa final'!$O$12),"")</f>
        <v/>
      </c>
      <c r="AK36" s="65" t="str">
        <f>IF(AND('Mapa final'!$Y$13="Baja",'Mapa final'!$AA$13="Catastrófico"),CONCATENATE("R1C",'Mapa final'!$O$13),"")</f>
        <v/>
      </c>
      <c r="AL36" s="65" t="str">
        <f>IF(AND('Mapa final'!$Y$14="Baja",'Mapa final'!$AA$14="Catastrófico"),CONCATENATE("R1C",'Mapa final'!$O$14),"")</f>
        <v/>
      </c>
      <c r="AM36" s="66" t="str">
        <f>IF(AND('Mapa final'!$Y$15="Baja",'Mapa final'!$AA$15="Catastrófico"),CONCATENATE("R1C",'Mapa final'!$O$15),"")</f>
        <v/>
      </c>
      <c r="AN36" s="99"/>
      <c r="AO36" s="357" t="s">
        <v>82</v>
      </c>
      <c r="AP36" s="358"/>
      <c r="AQ36" s="358"/>
      <c r="AR36" s="358"/>
      <c r="AS36" s="358"/>
      <c r="AT36" s="35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row>
    <row r="37" spans="1:80" ht="15" customHeight="1" x14ac:dyDescent="0.25">
      <c r="A37" s="99"/>
      <c r="B37" s="238"/>
      <c r="C37" s="238"/>
      <c r="D37" s="239"/>
      <c r="E37" s="337"/>
      <c r="F37" s="338"/>
      <c r="G37" s="338"/>
      <c r="H37" s="338"/>
      <c r="I37" s="338"/>
      <c r="J37" s="92" t="str">
        <f>IF(AND('Mapa final'!$Y$16="Baja",'Mapa final'!$AA$16="Leve"),CONCATENATE("R2C",'Mapa final'!$O$16),"")</f>
        <v/>
      </c>
      <c r="K37" s="93" t="str">
        <f>IF(AND('Mapa final'!$Y$17="Baja",'Mapa final'!$AA$17="Leve"),CONCATENATE("R2C",'Mapa final'!$O$17),"")</f>
        <v/>
      </c>
      <c r="L37" s="93" t="str">
        <f>IF(AND('Mapa final'!$Y$18="Baja",'Mapa final'!$AA$18="Leve"),CONCATENATE("R2C",'Mapa final'!$O$18),"")</f>
        <v/>
      </c>
      <c r="M37" s="93" t="str">
        <f>IF(AND('Mapa final'!$Y$19="Baja",'Mapa final'!$AA$19="Leve"),CONCATENATE("R2C",'Mapa final'!$O$19),"")</f>
        <v/>
      </c>
      <c r="N37" s="93" t="str">
        <f>IF(AND('Mapa final'!$Y$20="Baja",'Mapa final'!$AA$20="Leve"),CONCATENATE("R2C",'Mapa final'!$O$20),"")</f>
        <v/>
      </c>
      <c r="O37" s="94" t="str">
        <f>IF(AND('Mapa final'!$Y$21="Baja",'Mapa final'!$AA$21="Leve"),CONCATENATE("R2C",'Mapa final'!$O$21),"")</f>
        <v/>
      </c>
      <c r="P37" s="83" t="str">
        <f>IF(AND('Mapa final'!$Y$16="Baja",'Mapa final'!$AA$16="Menor"),CONCATENATE("R2C",'Mapa final'!$O$16),"")</f>
        <v/>
      </c>
      <c r="Q37" s="84" t="str">
        <f>IF(AND('Mapa final'!$Y$17="Baja",'Mapa final'!$AA$17="Menor"),CONCATENATE("R2C",'Mapa final'!$O$17),"")</f>
        <v/>
      </c>
      <c r="R37" s="84" t="str">
        <f>IF(AND('Mapa final'!$Y$18="Baja",'Mapa final'!$AA$18="Menor"),CONCATENATE("R2C",'Mapa final'!$O$18),"")</f>
        <v/>
      </c>
      <c r="S37" s="84" t="str">
        <f>IF(AND('Mapa final'!$Y$19="Baja",'Mapa final'!$AA$19="Menor"),CONCATENATE("R2C",'Mapa final'!$O$19),"")</f>
        <v/>
      </c>
      <c r="T37" s="84" t="str">
        <f>IF(AND('Mapa final'!$Y$20="Baja",'Mapa final'!$AA$20="Menor"),CONCATENATE("R2C",'Mapa final'!$O$20),"")</f>
        <v/>
      </c>
      <c r="U37" s="85" t="str">
        <f>IF(AND('Mapa final'!$Y$21="Baja",'Mapa final'!$AA$21="Menor"),CONCATENATE("R2C",'Mapa final'!$O$21),"")</f>
        <v/>
      </c>
      <c r="V37" s="83" t="str">
        <f>IF(AND('Mapa final'!$Y$16="Baja",'Mapa final'!$AA$16="Moderado"),CONCATENATE("R2C",'Mapa final'!$O$16),"")</f>
        <v/>
      </c>
      <c r="W37" s="84" t="str">
        <f>IF(AND('Mapa final'!$Y$17="Baja",'Mapa final'!$AA$17="Moderado"),CONCATENATE("R2C",'Mapa final'!$O$17),"")</f>
        <v>R2C2</v>
      </c>
      <c r="X37" s="84" t="str">
        <f>IF(AND('Mapa final'!$Y$18="Baja",'Mapa final'!$AA$18="Moderado"),CONCATENATE("R2C",'Mapa final'!$O$18),"")</f>
        <v>R2C3</v>
      </c>
      <c r="Y37" s="84" t="str">
        <f>IF(AND('Mapa final'!$Y$19="Baja",'Mapa final'!$AA$19="Moderado"),CONCATENATE("R2C",'Mapa final'!$O$19),"")</f>
        <v>R2C4</v>
      </c>
      <c r="Z37" s="84" t="str">
        <f>IF(AND('Mapa final'!$Y$20="Baja",'Mapa final'!$AA$20="Moderado"),CONCATENATE("R2C",'Mapa final'!$O$20),"")</f>
        <v/>
      </c>
      <c r="AA37" s="85" t="str">
        <f>IF(AND('Mapa final'!$Y$21="Baja",'Mapa final'!$AA$21="Moderado"),CONCATENATE("R2C",'Mapa final'!$O$21),"")</f>
        <v/>
      </c>
      <c r="AB37" s="67" t="str">
        <f>IF(AND('Mapa final'!$Y$16="Baja",'Mapa final'!$AA$16="Mayor"),CONCATENATE("R2C",'Mapa final'!$O$16),"")</f>
        <v/>
      </c>
      <c r="AC37" s="68" t="str">
        <f>IF(AND('Mapa final'!$Y$17="Baja",'Mapa final'!$AA$17="Mayor"),CONCATENATE("R2C",'Mapa final'!$O$17),"")</f>
        <v/>
      </c>
      <c r="AD37" s="68" t="str">
        <f>IF(AND('Mapa final'!$Y$18="Baja",'Mapa final'!$AA$18="Mayor"),CONCATENATE("R2C",'Mapa final'!$O$18),"")</f>
        <v/>
      </c>
      <c r="AE37" s="68" t="str">
        <f>IF(AND('Mapa final'!$Y$19="Baja",'Mapa final'!$AA$19="Mayor"),CONCATENATE("R2C",'Mapa final'!$O$19),"")</f>
        <v/>
      </c>
      <c r="AF37" s="68" t="str">
        <f>IF(AND('Mapa final'!$Y$20="Baja",'Mapa final'!$AA$20="Mayor"),CONCATENATE("R2C",'Mapa final'!$O$20),"")</f>
        <v/>
      </c>
      <c r="AG37" s="69" t="str">
        <f>IF(AND('Mapa final'!$Y$21="Baja",'Mapa final'!$AA$21="Mayor"),CONCATENATE("R2C",'Mapa final'!$O$21),"")</f>
        <v/>
      </c>
      <c r="AH37" s="70" t="str">
        <f>IF(AND('Mapa final'!$Y$16="Baja",'Mapa final'!$AA$16="Catastrófico"),CONCATENATE("R2C",'Mapa final'!$O$16),"")</f>
        <v/>
      </c>
      <c r="AI37" s="71" t="str">
        <f>IF(AND('Mapa final'!$Y$17="Baja",'Mapa final'!$AA$17="Catastrófico"),CONCATENATE("R2C",'Mapa final'!$O$17),"")</f>
        <v/>
      </c>
      <c r="AJ37" s="71" t="str">
        <f>IF(AND('Mapa final'!$Y$18="Baja",'Mapa final'!$AA$18="Catastrófico"),CONCATENATE("R2C",'Mapa final'!$O$18),"")</f>
        <v/>
      </c>
      <c r="AK37" s="71" t="str">
        <f>IF(AND('Mapa final'!$Y$19="Baja",'Mapa final'!$AA$19="Catastrófico"),CONCATENATE("R2C",'Mapa final'!$O$19),"")</f>
        <v/>
      </c>
      <c r="AL37" s="71" t="str">
        <f>IF(AND('Mapa final'!$Y$20="Baja",'Mapa final'!$AA$20="Catastrófico"),CONCATENATE("R2C",'Mapa final'!$O$20),"")</f>
        <v/>
      </c>
      <c r="AM37" s="72" t="str">
        <f>IF(AND('Mapa final'!$Y$21="Baja",'Mapa final'!$AA$21="Catastrófico"),CONCATENATE("R2C",'Mapa final'!$O$21),"")</f>
        <v/>
      </c>
      <c r="AN37" s="99"/>
      <c r="AO37" s="360"/>
      <c r="AP37" s="361"/>
      <c r="AQ37" s="361"/>
      <c r="AR37" s="361"/>
      <c r="AS37" s="361"/>
      <c r="AT37" s="362"/>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row>
    <row r="38" spans="1:80" ht="15" customHeight="1" x14ac:dyDescent="0.25">
      <c r="A38" s="99"/>
      <c r="B38" s="238"/>
      <c r="C38" s="238"/>
      <c r="D38" s="239"/>
      <c r="E38" s="339"/>
      <c r="F38" s="340"/>
      <c r="G38" s="340"/>
      <c r="H38" s="340"/>
      <c r="I38" s="338"/>
      <c r="J38" s="92" t="str">
        <f>IF(AND('Mapa final'!$Y$22="Baja",'Mapa final'!$AA$22="Leve"),CONCATENATE("R3C",'Mapa final'!$O$22),"")</f>
        <v/>
      </c>
      <c r="K38" s="93" t="str">
        <f>IF(AND('Mapa final'!$Y$23="Baja",'Mapa final'!$AA$23="Leve"),CONCATENATE("R3C",'Mapa final'!$O$23),"")</f>
        <v/>
      </c>
      <c r="L38" s="93" t="str">
        <f>IF(AND('Mapa final'!$Y$24="Baja",'Mapa final'!$AA$24="Leve"),CONCATENATE("R3C",'Mapa final'!$O$24),"")</f>
        <v/>
      </c>
      <c r="M38" s="93" t="str">
        <f>IF(AND('Mapa final'!$Y$25="Baja",'Mapa final'!$AA$25="Leve"),CONCATENATE("R3C",'Mapa final'!$O$25),"")</f>
        <v/>
      </c>
      <c r="N38" s="93" t="str">
        <f>IF(AND('Mapa final'!$Y$26="Baja",'Mapa final'!$AA$26="Leve"),CONCATENATE("R3C",'Mapa final'!$O$26),"")</f>
        <v/>
      </c>
      <c r="O38" s="94" t="str">
        <f>IF(AND('Mapa final'!$Y$27="Baja",'Mapa final'!$AA$27="Leve"),CONCATENATE("R3C",'Mapa final'!$O$27),"")</f>
        <v/>
      </c>
      <c r="P38" s="83" t="str">
        <f>IF(AND('Mapa final'!$Y$22="Baja",'Mapa final'!$AA$22="Menor"),CONCATENATE("R3C",'Mapa final'!$O$22),"")</f>
        <v/>
      </c>
      <c r="Q38" s="84" t="str">
        <f>IF(AND('Mapa final'!$Y$23="Baja",'Mapa final'!$AA$23="Menor"),CONCATENATE("R3C",'Mapa final'!$O$23),"")</f>
        <v/>
      </c>
      <c r="R38" s="84" t="str">
        <f>IF(AND('Mapa final'!$Y$24="Baja",'Mapa final'!$AA$24="Menor"),CONCATENATE("R3C",'Mapa final'!$O$24),"")</f>
        <v/>
      </c>
      <c r="S38" s="84" t="str">
        <f>IF(AND('Mapa final'!$Y$25="Baja",'Mapa final'!$AA$25="Menor"),CONCATENATE("R3C",'Mapa final'!$O$25),"")</f>
        <v>R3C4</v>
      </c>
      <c r="T38" s="84" t="str">
        <f>IF(AND('Mapa final'!$Y$26="Baja",'Mapa final'!$AA$26="Menor"),CONCATENATE("R3C",'Mapa final'!$O$26),"")</f>
        <v/>
      </c>
      <c r="U38" s="85" t="str">
        <f>IF(AND('Mapa final'!$Y$27="Baja",'Mapa final'!$AA$27="Menor"),CONCATENATE("R3C",'Mapa final'!$O$27),"")</f>
        <v/>
      </c>
      <c r="V38" s="83" t="str">
        <f>IF(AND('Mapa final'!$Y$22="Baja",'Mapa final'!$AA$22="Moderado"),CONCATENATE("R3C",'Mapa final'!$O$22),"")</f>
        <v/>
      </c>
      <c r="W38" s="84" t="str">
        <f>IF(AND('Mapa final'!$Y$23="Baja",'Mapa final'!$AA$23="Moderado"),CONCATENATE("R3C",'Mapa final'!$O$23),"")</f>
        <v/>
      </c>
      <c r="X38" s="84" t="str">
        <f>IF(AND('Mapa final'!$Y$24="Baja",'Mapa final'!$AA$24="Moderado"),CONCATENATE("R3C",'Mapa final'!$O$24),"")</f>
        <v>R3C3</v>
      </c>
      <c r="Y38" s="84" t="str">
        <f>IF(AND('Mapa final'!$Y$25="Baja",'Mapa final'!$AA$25="Moderado"),CONCATENATE("R3C",'Mapa final'!$O$25),"")</f>
        <v/>
      </c>
      <c r="Z38" s="84" t="str">
        <f>IF(AND('Mapa final'!$Y$26="Baja",'Mapa final'!$AA$26="Moderado"),CONCATENATE("R3C",'Mapa final'!$O$26),"")</f>
        <v/>
      </c>
      <c r="AA38" s="85" t="str">
        <f>IF(AND('Mapa final'!$Y$27="Baja",'Mapa final'!$AA$27="Moderado"),CONCATENATE("R3C",'Mapa final'!$O$27),"")</f>
        <v/>
      </c>
      <c r="AB38" s="67" t="str">
        <f>IF(AND('Mapa final'!$Y$22="Baja",'Mapa final'!$AA$22="Mayor"),CONCATENATE("R3C",'Mapa final'!$O$22),"")</f>
        <v/>
      </c>
      <c r="AC38" s="68" t="str">
        <f>IF(AND('Mapa final'!$Y$23="Baja",'Mapa final'!$AA$23="Mayor"),CONCATENATE("R3C",'Mapa final'!$O$23),"")</f>
        <v/>
      </c>
      <c r="AD38" s="68" t="str">
        <f>IF(AND('Mapa final'!$Y$24="Baja",'Mapa final'!$AA$24="Mayor"),CONCATENATE("R3C",'Mapa final'!$O$24),"")</f>
        <v/>
      </c>
      <c r="AE38" s="68" t="str">
        <f>IF(AND('Mapa final'!$Y$25="Baja",'Mapa final'!$AA$25="Mayor"),CONCATENATE("R3C",'Mapa final'!$O$25),"")</f>
        <v/>
      </c>
      <c r="AF38" s="68" t="str">
        <f>IF(AND('Mapa final'!$Y$26="Baja",'Mapa final'!$AA$26="Mayor"),CONCATENATE("R3C",'Mapa final'!$O$26),"")</f>
        <v/>
      </c>
      <c r="AG38" s="69" t="str">
        <f>IF(AND('Mapa final'!$Y$27="Baja",'Mapa final'!$AA$27="Mayor"),CONCATENATE("R3C",'Mapa final'!$O$27),"")</f>
        <v/>
      </c>
      <c r="AH38" s="70" t="str">
        <f>IF(AND('Mapa final'!$Y$22="Baja",'Mapa final'!$AA$22="Catastrófico"),CONCATENATE("R3C",'Mapa final'!$O$22),"")</f>
        <v/>
      </c>
      <c r="AI38" s="71" t="str">
        <f>IF(AND('Mapa final'!$Y$23="Baja",'Mapa final'!$AA$23="Catastrófico"),CONCATENATE("R3C",'Mapa final'!$O$23),"")</f>
        <v/>
      </c>
      <c r="AJ38" s="71" t="str">
        <f>IF(AND('Mapa final'!$Y$24="Baja",'Mapa final'!$AA$24="Catastrófico"),CONCATENATE("R3C",'Mapa final'!$O$24),"")</f>
        <v/>
      </c>
      <c r="AK38" s="71" t="str">
        <f>IF(AND('Mapa final'!$Y$25="Baja",'Mapa final'!$AA$25="Catastrófico"),CONCATENATE("R3C",'Mapa final'!$O$25),"")</f>
        <v/>
      </c>
      <c r="AL38" s="71" t="str">
        <f>IF(AND('Mapa final'!$Y$26="Baja",'Mapa final'!$AA$26="Catastrófico"),CONCATENATE("R3C",'Mapa final'!$O$26),"")</f>
        <v/>
      </c>
      <c r="AM38" s="72" t="str">
        <f>IF(AND('Mapa final'!$Y$27="Baja",'Mapa final'!$AA$27="Catastrófico"),CONCATENATE("R3C",'Mapa final'!$O$27),"")</f>
        <v/>
      </c>
      <c r="AN38" s="99"/>
      <c r="AO38" s="360"/>
      <c r="AP38" s="361"/>
      <c r="AQ38" s="361"/>
      <c r="AR38" s="361"/>
      <c r="AS38" s="361"/>
      <c r="AT38" s="362"/>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row>
    <row r="39" spans="1:80" ht="15" customHeight="1" x14ac:dyDescent="0.25">
      <c r="A39" s="99"/>
      <c r="B39" s="238"/>
      <c r="C39" s="238"/>
      <c r="D39" s="239"/>
      <c r="E39" s="339"/>
      <c r="F39" s="340"/>
      <c r="G39" s="340"/>
      <c r="H39" s="340"/>
      <c r="I39" s="338"/>
      <c r="J39" s="92" t="str">
        <f>IF(AND('Mapa final'!$Y$28="Baja",'Mapa final'!$AA$28="Leve"),CONCATENATE("R4C",'Mapa final'!$O$28),"")</f>
        <v/>
      </c>
      <c r="K39" s="93" t="str">
        <f>IF(AND('Mapa final'!$Y$29="Baja",'Mapa final'!$AA$29="Leve"),CONCATENATE("R4C",'Mapa final'!$O$29),"")</f>
        <v/>
      </c>
      <c r="L39" s="93" t="str">
        <f>IF(AND('Mapa final'!$Y$30="Baja",'Mapa final'!$AA$30="Leve"),CONCATENATE("R4C",'Mapa final'!$O$30),"")</f>
        <v/>
      </c>
      <c r="M39" s="93" t="str">
        <f>IF(AND('Mapa final'!$Y$31="Baja",'Mapa final'!$AA$31="Leve"),CONCATENATE("R4C",'Mapa final'!$O$31),"")</f>
        <v/>
      </c>
      <c r="N39" s="93" t="str">
        <f>IF(AND('Mapa final'!$Y$32="Baja",'Mapa final'!$AA$32="Leve"),CONCATENATE("R4C",'Mapa final'!$O$32),"")</f>
        <v/>
      </c>
      <c r="O39" s="94" t="str">
        <f>IF(AND('Mapa final'!$Y$33="Baja",'Mapa final'!$AA$33="Leve"),CONCATENATE("R4C",'Mapa final'!$O$33),"")</f>
        <v/>
      </c>
      <c r="P39" s="83" t="str">
        <f>IF(AND('Mapa final'!$Y$28="Baja",'Mapa final'!$AA$28="Menor"),CONCATENATE("R4C",'Mapa final'!$O$28),"")</f>
        <v/>
      </c>
      <c r="Q39" s="84" t="str">
        <f>IF(AND('Mapa final'!$Y$29="Baja",'Mapa final'!$AA$29="Menor"),CONCATENATE("R4C",'Mapa final'!$O$29),"")</f>
        <v/>
      </c>
      <c r="R39" s="84" t="str">
        <f>IF(AND('Mapa final'!$Y$30="Baja",'Mapa final'!$AA$30="Menor"),CONCATENATE("R4C",'Mapa final'!$O$30),"")</f>
        <v/>
      </c>
      <c r="S39" s="84" t="str">
        <f>IF(AND('Mapa final'!$Y$31="Baja",'Mapa final'!$AA$31="Menor"),CONCATENATE("R4C",'Mapa final'!$O$31),"")</f>
        <v/>
      </c>
      <c r="T39" s="84" t="str">
        <f>IF(AND('Mapa final'!$Y$32="Baja",'Mapa final'!$AA$32="Menor"),CONCATENATE("R4C",'Mapa final'!$O$32),"")</f>
        <v/>
      </c>
      <c r="U39" s="85" t="str">
        <f>IF(AND('Mapa final'!$Y$33="Baja",'Mapa final'!$AA$33="Menor"),CONCATENATE("R4C",'Mapa final'!$O$33),"")</f>
        <v/>
      </c>
      <c r="V39" s="83" t="str">
        <f>IF(AND('Mapa final'!$Y$28="Baja",'Mapa final'!$AA$28="Moderado"),CONCATENATE("R4C",'Mapa final'!$O$28),"")</f>
        <v/>
      </c>
      <c r="W39" s="84" t="str">
        <f>IF(AND('Mapa final'!$Y$29="Baja",'Mapa final'!$AA$29="Moderado"),CONCATENATE("R4C",'Mapa final'!$O$29),"")</f>
        <v/>
      </c>
      <c r="X39" s="84" t="str">
        <f>IF(AND('Mapa final'!$Y$30="Baja",'Mapa final'!$AA$30="Moderado"),CONCATENATE("R4C",'Mapa final'!$O$30),"")</f>
        <v/>
      </c>
      <c r="Y39" s="84" t="str">
        <f>IF(AND('Mapa final'!$Y$31="Baja",'Mapa final'!$AA$31="Moderado"),CONCATENATE("R4C",'Mapa final'!$O$31),"")</f>
        <v/>
      </c>
      <c r="Z39" s="84" t="str">
        <f>IF(AND('Mapa final'!$Y$32="Baja",'Mapa final'!$AA$32="Moderado"),CONCATENATE("R4C",'Mapa final'!$O$32),"")</f>
        <v/>
      </c>
      <c r="AA39" s="85" t="str">
        <f>IF(AND('Mapa final'!$Y$33="Baja",'Mapa final'!$AA$33="Moderado"),CONCATENATE("R4C",'Mapa final'!$O$33),"")</f>
        <v/>
      </c>
      <c r="AB39" s="67" t="str">
        <f>IF(AND('Mapa final'!$Y$28="Baja",'Mapa final'!$AA$28="Mayor"),CONCATENATE("R4C",'Mapa final'!$O$28),"")</f>
        <v/>
      </c>
      <c r="AC39" s="68" t="str">
        <f>IF(AND('Mapa final'!$Y$29="Baja",'Mapa final'!$AA$29="Mayor"),CONCATENATE("R4C",'Mapa final'!$O$29),"")</f>
        <v/>
      </c>
      <c r="AD39" s="68" t="str">
        <f>IF(AND('Mapa final'!$Y$30="Baja",'Mapa final'!$AA$30="Mayor"),CONCATENATE("R4C",'Mapa final'!$O$30),"")</f>
        <v/>
      </c>
      <c r="AE39" s="68" t="str">
        <f>IF(AND('Mapa final'!$Y$31="Baja",'Mapa final'!$AA$31="Mayor"),CONCATENATE("R4C",'Mapa final'!$O$31),"")</f>
        <v/>
      </c>
      <c r="AF39" s="68" t="str">
        <f>IF(AND('Mapa final'!$Y$32="Baja",'Mapa final'!$AA$32="Mayor"),CONCATENATE("R4C",'Mapa final'!$O$32),"")</f>
        <v/>
      </c>
      <c r="AG39" s="69" t="str">
        <f>IF(AND('Mapa final'!$Y$33="Baja",'Mapa final'!$AA$33="Mayor"),CONCATENATE("R4C",'Mapa final'!$O$33),"")</f>
        <v/>
      </c>
      <c r="AH39" s="70" t="str">
        <f>IF(AND('Mapa final'!$Y$28="Baja",'Mapa final'!$AA$28="Catastrófico"),CONCATENATE("R4C",'Mapa final'!$O$28),"")</f>
        <v/>
      </c>
      <c r="AI39" s="71" t="str">
        <f>IF(AND('Mapa final'!$Y$29="Baja",'Mapa final'!$AA$29="Catastrófico"),CONCATENATE("R4C",'Mapa final'!$O$29),"")</f>
        <v/>
      </c>
      <c r="AJ39" s="71" t="str">
        <f>IF(AND('Mapa final'!$Y$30="Baja",'Mapa final'!$AA$30="Catastrófico"),CONCATENATE("R4C",'Mapa final'!$O$30),"")</f>
        <v/>
      </c>
      <c r="AK39" s="71" t="str">
        <f>IF(AND('Mapa final'!$Y$31="Baja",'Mapa final'!$AA$31="Catastrófico"),CONCATENATE("R4C",'Mapa final'!$O$31),"")</f>
        <v/>
      </c>
      <c r="AL39" s="71" t="str">
        <f>IF(AND('Mapa final'!$Y$32="Baja",'Mapa final'!$AA$32="Catastrófico"),CONCATENATE("R4C",'Mapa final'!$O$32),"")</f>
        <v/>
      </c>
      <c r="AM39" s="72" t="str">
        <f>IF(AND('Mapa final'!$Y$33="Baja",'Mapa final'!$AA$33="Catastrófico"),CONCATENATE("R4C",'Mapa final'!$O$33),"")</f>
        <v/>
      </c>
      <c r="AN39" s="99"/>
      <c r="AO39" s="360"/>
      <c r="AP39" s="361"/>
      <c r="AQ39" s="361"/>
      <c r="AR39" s="361"/>
      <c r="AS39" s="361"/>
      <c r="AT39" s="362"/>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row>
    <row r="40" spans="1:80" ht="15" customHeight="1" x14ac:dyDescent="0.25">
      <c r="A40" s="99"/>
      <c r="B40" s="238"/>
      <c r="C40" s="238"/>
      <c r="D40" s="239"/>
      <c r="E40" s="339"/>
      <c r="F40" s="340"/>
      <c r="G40" s="340"/>
      <c r="H40" s="340"/>
      <c r="I40" s="338"/>
      <c r="J40" s="92" t="str">
        <f>IF(AND('Mapa final'!$Y$34="Baja",'Mapa final'!$AA$34="Leve"),CONCATENATE("R5C",'Mapa final'!$O$34),"")</f>
        <v/>
      </c>
      <c r="K40" s="93" t="str">
        <f>IF(AND('Mapa final'!$Y$35="Baja",'Mapa final'!$AA$35="Leve"),CONCATENATE("R5C",'Mapa final'!$O$35),"")</f>
        <v/>
      </c>
      <c r="L40" s="93" t="str">
        <f>IF(AND('Mapa final'!$Y$36="Baja",'Mapa final'!$AA$36="Leve"),CONCATENATE("R5C",'Mapa final'!$O$36),"")</f>
        <v/>
      </c>
      <c r="M40" s="93" t="str">
        <f>IF(AND('Mapa final'!$Y$37="Baja",'Mapa final'!$AA$37="Leve"),CONCATENATE("R5C",'Mapa final'!$O$37),"")</f>
        <v/>
      </c>
      <c r="N40" s="93" t="str">
        <f>IF(AND('Mapa final'!$Y$38="Baja",'Mapa final'!$AA$38="Leve"),CONCATENATE("R5C",'Mapa final'!$O$38),"")</f>
        <v/>
      </c>
      <c r="O40" s="94" t="str">
        <f>IF(AND('Mapa final'!$Y$39="Baja",'Mapa final'!$AA$39="Leve"),CONCATENATE("R5C",'Mapa final'!$O$39),"")</f>
        <v/>
      </c>
      <c r="P40" s="83" t="str">
        <f>IF(AND('Mapa final'!$Y$34="Baja",'Mapa final'!$AA$34="Menor"),CONCATENATE("R5C",'Mapa final'!$O$34),"")</f>
        <v/>
      </c>
      <c r="Q40" s="84" t="str">
        <f>IF(AND('Mapa final'!$Y$35="Baja",'Mapa final'!$AA$35="Menor"),CONCATENATE("R5C",'Mapa final'!$O$35),"")</f>
        <v/>
      </c>
      <c r="R40" s="84" t="str">
        <f>IF(AND('Mapa final'!$Y$36="Baja",'Mapa final'!$AA$36="Menor"),CONCATENATE("R5C",'Mapa final'!$O$36),"")</f>
        <v>R5C3</v>
      </c>
      <c r="S40" s="84" t="str">
        <f>IF(AND('Mapa final'!$Y$37="Baja",'Mapa final'!$AA$37="Menor"),CONCATENATE("R5C",'Mapa final'!$O$37),"")</f>
        <v/>
      </c>
      <c r="T40" s="84" t="str">
        <f>IF(AND('Mapa final'!$Y$38="Baja",'Mapa final'!$AA$38="Menor"),CONCATENATE("R5C",'Mapa final'!$O$38),"")</f>
        <v/>
      </c>
      <c r="U40" s="85" t="str">
        <f>IF(AND('Mapa final'!$Y$39="Baja",'Mapa final'!$AA$39="Menor"),CONCATENATE("R5C",'Mapa final'!$O$39),"")</f>
        <v/>
      </c>
      <c r="V40" s="83" t="str">
        <f>IF(AND('Mapa final'!$Y$34="Baja",'Mapa final'!$AA$34="Moderado"),CONCATENATE("R5C",'Mapa final'!$O$34),"")</f>
        <v>R5C1</v>
      </c>
      <c r="W40" s="84" t="str">
        <f>IF(AND('Mapa final'!$Y$35="Baja",'Mapa final'!$AA$35="Moderado"),CONCATENATE("R5C",'Mapa final'!$O$35),"")</f>
        <v>R5C2</v>
      </c>
      <c r="X40" s="84" t="str">
        <f>IF(AND('Mapa final'!$Y$36="Baja",'Mapa final'!$AA$36="Moderado"),CONCATENATE("R5C",'Mapa final'!$O$36),"")</f>
        <v/>
      </c>
      <c r="Y40" s="84" t="str">
        <f>IF(AND('Mapa final'!$Y$37="Baja",'Mapa final'!$AA$37="Moderado"),CONCATENATE("R5C",'Mapa final'!$O$37),"")</f>
        <v/>
      </c>
      <c r="Z40" s="84" t="str">
        <f>IF(AND('Mapa final'!$Y$38="Baja",'Mapa final'!$AA$38="Moderado"),CONCATENATE("R5C",'Mapa final'!$O$38),"")</f>
        <v/>
      </c>
      <c r="AA40" s="85" t="str">
        <f>IF(AND('Mapa final'!$Y$39="Baja",'Mapa final'!$AA$39="Moderado"),CONCATENATE("R5C",'Mapa final'!$O$39),"")</f>
        <v/>
      </c>
      <c r="AB40" s="67" t="str">
        <f>IF(AND('Mapa final'!$Y$34="Baja",'Mapa final'!$AA$34="Mayor"),CONCATENATE("R5C",'Mapa final'!$O$34),"")</f>
        <v/>
      </c>
      <c r="AC40" s="68" t="str">
        <f>IF(AND('Mapa final'!$Y$35="Baja",'Mapa final'!$AA$35="Mayor"),CONCATENATE("R5C",'Mapa final'!$O$35),"")</f>
        <v/>
      </c>
      <c r="AD40" s="73" t="str">
        <f>IF(AND('Mapa final'!$Y$36="Baja",'Mapa final'!$AA$36="Mayor"),CONCATENATE("R5C",'Mapa final'!$O$36),"")</f>
        <v/>
      </c>
      <c r="AE40" s="73" t="str">
        <f>IF(AND('Mapa final'!$Y$37="Baja",'Mapa final'!$AA$37="Mayor"),CONCATENATE("R5C",'Mapa final'!$O$37),"")</f>
        <v/>
      </c>
      <c r="AF40" s="73" t="str">
        <f>IF(AND('Mapa final'!$Y$38="Baja",'Mapa final'!$AA$38="Mayor"),CONCATENATE("R5C",'Mapa final'!$O$38),"")</f>
        <v/>
      </c>
      <c r="AG40" s="69" t="str">
        <f>IF(AND('Mapa final'!$Y$39="Baja",'Mapa final'!$AA$39="Mayor"),CONCATENATE("R5C",'Mapa final'!$O$39),"")</f>
        <v/>
      </c>
      <c r="AH40" s="70" t="str">
        <f>IF(AND('Mapa final'!$Y$34="Baja",'Mapa final'!$AA$34="Catastrófico"),CONCATENATE("R5C",'Mapa final'!$O$34),"")</f>
        <v/>
      </c>
      <c r="AI40" s="71" t="str">
        <f>IF(AND('Mapa final'!$Y$35="Baja",'Mapa final'!$AA$35="Catastrófico"),CONCATENATE("R5C",'Mapa final'!$O$35),"")</f>
        <v/>
      </c>
      <c r="AJ40" s="71" t="str">
        <f>IF(AND('Mapa final'!$Y$36="Baja",'Mapa final'!$AA$36="Catastrófico"),CONCATENATE("R5C",'Mapa final'!$O$36),"")</f>
        <v/>
      </c>
      <c r="AK40" s="71" t="str">
        <f>IF(AND('Mapa final'!$Y$37="Baja",'Mapa final'!$AA$37="Catastrófico"),CONCATENATE("R5C",'Mapa final'!$O$37),"")</f>
        <v/>
      </c>
      <c r="AL40" s="71" t="str">
        <f>IF(AND('Mapa final'!$Y$38="Baja",'Mapa final'!$AA$38="Catastrófico"),CONCATENATE("R5C",'Mapa final'!$O$38),"")</f>
        <v/>
      </c>
      <c r="AM40" s="72" t="str">
        <f>IF(AND('Mapa final'!$Y$39="Baja",'Mapa final'!$AA$39="Catastrófico"),CONCATENATE("R5C",'Mapa final'!$O$39),"")</f>
        <v/>
      </c>
      <c r="AN40" s="99"/>
      <c r="AO40" s="360"/>
      <c r="AP40" s="361"/>
      <c r="AQ40" s="361"/>
      <c r="AR40" s="361"/>
      <c r="AS40" s="361"/>
      <c r="AT40" s="362"/>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row>
    <row r="41" spans="1:80" ht="15" customHeight="1" x14ac:dyDescent="0.25">
      <c r="A41" s="99"/>
      <c r="B41" s="238"/>
      <c r="C41" s="238"/>
      <c r="D41" s="239"/>
      <c r="E41" s="339"/>
      <c r="F41" s="340"/>
      <c r="G41" s="340"/>
      <c r="H41" s="340"/>
      <c r="I41" s="338"/>
      <c r="J41" s="92" t="str">
        <f>IF(AND('Mapa final'!$Y$40="Baja",'Mapa final'!$AA$40="Leve"),CONCATENATE("R6C",'Mapa final'!$O$40),"")</f>
        <v/>
      </c>
      <c r="K41" s="93" t="str">
        <f>IF(AND('Mapa final'!$Y$41="Baja",'Mapa final'!$AA$41="Leve"),CONCATENATE("R6C",'Mapa final'!$O$41),"")</f>
        <v/>
      </c>
      <c r="L41" s="93" t="str">
        <f>IF(AND('Mapa final'!$Y$42="Baja",'Mapa final'!$AA$42="Leve"),CONCATENATE("R6C",'Mapa final'!$O$42),"")</f>
        <v/>
      </c>
      <c r="M41" s="93" t="str">
        <f>IF(AND('Mapa final'!$Y$43="Baja",'Mapa final'!$AA$43="Leve"),CONCATENATE("R6C",'Mapa final'!$O$43),"")</f>
        <v/>
      </c>
      <c r="N41" s="93" t="str">
        <f>IF(AND('Mapa final'!$Y$44="Baja",'Mapa final'!$AA$44="Leve"),CONCATENATE("R6C",'Mapa final'!$O$44),"")</f>
        <v/>
      </c>
      <c r="O41" s="94" t="str">
        <f>IF(AND('Mapa final'!$Y$45="Baja",'Mapa final'!$AA$45="Leve"),CONCATENATE("R6C",'Mapa final'!$O$45),"")</f>
        <v/>
      </c>
      <c r="P41" s="83" t="str">
        <f>IF(AND('Mapa final'!$Y$40="Baja",'Mapa final'!$AA$40="Menor"),CONCATENATE("R6C",'Mapa final'!$O$40),"")</f>
        <v/>
      </c>
      <c r="Q41" s="84" t="str">
        <f>IF(AND('Mapa final'!$Y$41="Baja",'Mapa final'!$AA$41="Menor"),CONCATENATE("R6C",'Mapa final'!$O$41),"")</f>
        <v/>
      </c>
      <c r="R41" s="84" t="str">
        <f>IF(AND('Mapa final'!$Y$42="Baja",'Mapa final'!$AA$42="Menor"),CONCATENATE("R6C",'Mapa final'!$O$42),"")</f>
        <v/>
      </c>
      <c r="S41" s="84" t="str">
        <f>IF(AND('Mapa final'!$Y$43="Baja",'Mapa final'!$AA$43="Menor"),CONCATENATE("R6C",'Mapa final'!$O$43),"")</f>
        <v/>
      </c>
      <c r="T41" s="84" t="str">
        <f>IF(AND('Mapa final'!$Y$44="Baja",'Mapa final'!$AA$44="Menor"),CONCATENATE("R6C",'Mapa final'!$O$44),"")</f>
        <v/>
      </c>
      <c r="U41" s="85" t="str">
        <f>IF(AND('Mapa final'!$Y$45="Baja",'Mapa final'!$AA$45="Menor"),CONCATENATE("R6C",'Mapa final'!$O$45),"")</f>
        <v/>
      </c>
      <c r="V41" s="83" t="str">
        <f>IF(AND('Mapa final'!$Y$40="Baja",'Mapa final'!$AA$40="Moderado"),CONCATENATE("R6C",'Mapa final'!$O$40),"")</f>
        <v/>
      </c>
      <c r="W41" s="84" t="str">
        <f>IF(AND('Mapa final'!$Y$41="Baja",'Mapa final'!$AA$41="Moderado"),CONCATENATE("R6C",'Mapa final'!$O$41),"")</f>
        <v/>
      </c>
      <c r="X41" s="84" t="str">
        <f>IF(AND('Mapa final'!$Y$42="Baja",'Mapa final'!$AA$42="Moderado"),CONCATENATE("R6C",'Mapa final'!$O$42),"")</f>
        <v/>
      </c>
      <c r="Y41" s="84" t="str">
        <f>IF(AND('Mapa final'!$Y$43="Baja",'Mapa final'!$AA$43="Moderado"),CONCATENATE("R6C",'Mapa final'!$O$43),"")</f>
        <v/>
      </c>
      <c r="Z41" s="84" t="str">
        <f>IF(AND('Mapa final'!$Y$44="Baja",'Mapa final'!$AA$44="Moderado"),CONCATENATE("R6C",'Mapa final'!$O$44),"")</f>
        <v/>
      </c>
      <c r="AA41" s="85" t="str">
        <f>IF(AND('Mapa final'!$Y$45="Baja",'Mapa final'!$AA$45="Moderado"),CONCATENATE("R6C",'Mapa final'!$O$45),"")</f>
        <v/>
      </c>
      <c r="AB41" s="67" t="str">
        <f>IF(AND('Mapa final'!$Y$40="Baja",'Mapa final'!$AA$40="Mayor"),CONCATENATE("R6C",'Mapa final'!$O$40),"")</f>
        <v/>
      </c>
      <c r="AC41" s="68" t="str">
        <f>IF(AND('Mapa final'!$Y$41="Baja",'Mapa final'!$AA$41="Mayor"),CONCATENATE("R6C",'Mapa final'!$O$41),"")</f>
        <v/>
      </c>
      <c r="AD41" s="73" t="str">
        <f>IF(AND('Mapa final'!$Y$42="Baja",'Mapa final'!$AA$42="Mayor"),CONCATENATE("R6C",'Mapa final'!$O$42),"")</f>
        <v/>
      </c>
      <c r="AE41" s="73" t="str">
        <f>IF(AND('Mapa final'!$Y$43="Baja",'Mapa final'!$AA$43="Mayor"),CONCATENATE("R6C",'Mapa final'!$O$43),"")</f>
        <v/>
      </c>
      <c r="AF41" s="73" t="str">
        <f>IF(AND('Mapa final'!$Y$44="Baja",'Mapa final'!$AA$44="Mayor"),CONCATENATE("R6C",'Mapa final'!$O$44),"")</f>
        <v/>
      </c>
      <c r="AG41" s="69" t="str">
        <f>IF(AND('Mapa final'!$Y$45="Baja",'Mapa final'!$AA$45="Mayor"),CONCATENATE("R6C",'Mapa final'!$O$45),"")</f>
        <v/>
      </c>
      <c r="AH41" s="70" t="str">
        <f>IF(AND('Mapa final'!$Y$40="Baja",'Mapa final'!$AA$40="Catastrófico"),CONCATENATE("R6C",'Mapa final'!$O$40),"")</f>
        <v/>
      </c>
      <c r="AI41" s="71" t="str">
        <f>IF(AND('Mapa final'!$Y$41="Baja",'Mapa final'!$AA$41="Catastrófico"),CONCATENATE("R6C",'Mapa final'!$O$41),"")</f>
        <v/>
      </c>
      <c r="AJ41" s="71" t="str">
        <f>IF(AND('Mapa final'!$Y$42="Baja",'Mapa final'!$AA$42="Catastrófico"),CONCATENATE("R6C",'Mapa final'!$O$42),"")</f>
        <v/>
      </c>
      <c r="AK41" s="71" t="str">
        <f>IF(AND('Mapa final'!$Y$43="Baja",'Mapa final'!$AA$43="Catastrófico"),CONCATENATE("R6C",'Mapa final'!$O$43),"")</f>
        <v/>
      </c>
      <c r="AL41" s="71" t="str">
        <f>IF(AND('Mapa final'!$Y$44="Baja",'Mapa final'!$AA$44="Catastrófico"),CONCATENATE("R6C",'Mapa final'!$O$44),"")</f>
        <v/>
      </c>
      <c r="AM41" s="72" t="str">
        <f>IF(AND('Mapa final'!$Y$45="Baja",'Mapa final'!$AA$45="Catastrófico"),CONCATENATE("R6C",'Mapa final'!$O$45),"")</f>
        <v/>
      </c>
      <c r="AN41" s="99"/>
      <c r="AO41" s="360"/>
      <c r="AP41" s="361"/>
      <c r="AQ41" s="361"/>
      <c r="AR41" s="361"/>
      <c r="AS41" s="361"/>
      <c r="AT41" s="362"/>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row>
    <row r="42" spans="1:80" ht="15" customHeight="1" x14ac:dyDescent="0.25">
      <c r="A42" s="99"/>
      <c r="B42" s="238"/>
      <c r="C42" s="238"/>
      <c r="D42" s="239"/>
      <c r="E42" s="339"/>
      <c r="F42" s="340"/>
      <c r="G42" s="340"/>
      <c r="H42" s="340"/>
      <c r="I42" s="338"/>
      <c r="J42" s="92" t="str">
        <f>IF(AND('Mapa final'!$Y$46="Baja",'Mapa final'!$AA$46="Leve"),CONCATENATE("R7C",'Mapa final'!$O$46),"")</f>
        <v/>
      </c>
      <c r="K42" s="93" t="str">
        <f>IF(AND('Mapa final'!$Y$47="Baja",'Mapa final'!$AA$47="Leve"),CONCATENATE("R7C",'Mapa final'!$O$47),"")</f>
        <v/>
      </c>
      <c r="L42" s="93" t="str">
        <f>IF(AND('Mapa final'!$Y$48="Baja",'Mapa final'!$AA$48="Leve"),CONCATENATE("R7C",'Mapa final'!$O$48),"")</f>
        <v/>
      </c>
      <c r="M42" s="93" t="str">
        <f>IF(AND('Mapa final'!$Y$49="Baja",'Mapa final'!$AA$49="Leve"),CONCATENATE("R7C",'Mapa final'!$O$49),"")</f>
        <v/>
      </c>
      <c r="N42" s="93" t="str">
        <f>IF(AND('Mapa final'!$Y$50="Baja",'Mapa final'!$AA$50="Leve"),CONCATENATE("R7C",'Mapa final'!$O$50),"")</f>
        <v/>
      </c>
      <c r="O42" s="94" t="str">
        <f>IF(AND('Mapa final'!$Y$51="Baja",'Mapa final'!$AA$51="Leve"),CONCATENATE("R7C",'Mapa final'!$O$51),"")</f>
        <v/>
      </c>
      <c r="P42" s="83" t="str">
        <f>IF(AND('Mapa final'!$Y$46="Baja",'Mapa final'!$AA$46="Menor"),CONCATENATE("R7C",'Mapa final'!$O$46),"")</f>
        <v/>
      </c>
      <c r="Q42" s="84" t="str">
        <f>IF(AND('Mapa final'!$Y$47="Baja",'Mapa final'!$AA$47="Menor"),CONCATENATE("R7C",'Mapa final'!$O$47),"")</f>
        <v/>
      </c>
      <c r="R42" s="84" t="str">
        <f>IF(AND('Mapa final'!$Y$48="Baja",'Mapa final'!$AA$48="Menor"),CONCATENATE("R7C",'Mapa final'!$O$48),"")</f>
        <v/>
      </c>
      <c r="S42" s="84" t="str">
        <f>IF(AND('Mapa final'!$Y$49="Baja",'Mapa final'!$AA$49="Menor"),CONCATENATE("R7C",'Mapa final'!$O$49),"")</f>
        <v/>
      </c>
      <c r="T42" s="84" t="str">
        <f>IF(AND('Mapa final'!$Y$50="Baja",'Mapa final'!$AA$50="Menor"),CONCATENATE("R7C",'Mapa final'!$O$50),"")</f>
        <v/>
      </c>
      <c r="U42" s="85" t="str">
        <f>IF(AND('Mapa final'!$Y$51="Baja",'Mapa final'!$AA$51="Menor"),CONCATENATE("R7C",'Mapa final'!$O$51),"")</f>
        <v/>
      </c>
      <c r="V42" s="83" t="str">
        <f>IF(AND('Mapa final'!$Y$46="Baja",'Mapa final'!$AA$46="Moderado"),CONCATENATE("R7C",'Mapa final'!$O$46),"")</f>
        <v/>
      </c>
      <c r="W42" s="84" t="str">
        <f>IF(AND('Mapa final'!$Y$47="Baja",'Mapa final'!$AA$47="Moderado"),CONCATENATE("R7C",'Mapa final'!$O$47),"")</f>
        <v/>
      </c>
      <c r="X42" s="84" t="str">
        <f>IF(AND('Mapa final'!$Y$48="Baja",'Mapa final'!$AA$48="Moderado"),CONCATENATE("R7C",'Mapa final'!$O$48),"")</f>
        <v/>
      </c>
      <c r="Y42" s="84" t="str">
        <f>IF(AND('Mapa final'!$Y$49="Baja",'Mapa final'!$AA$49="Moderado"),CONCATENATE("R7C",'Mapa final'!$O$49),"")</f>
        <v/>
      </c>
      <c r="Z42" s="84" t="str">
        <f>IF(AND('Mapa final'!$Y$50="Baja",'Mapa final'!$AA$50="Moderado"),CONCATENATE("R7C",'Mapa final'!$O$50),"")</f>
        <v/>
      </c>
      <c r="AA42" s="85" t="str">
        <f>IF(AND('Mapa final'!$Y$51="Baja",'Mapa final'!$AA$51="Moderado"),CONCATENATE("R7C",'Mapa final'!$O$51),"")</f>
        <v/>
      </c>
      <c r="AB42" s="67" t="str">
        <f>IF(AND('Mapa final'!$Y$46="Baja",'Mapa final'!$AA$46="Mayor"),CONCATENATE("R7C",'Mapa final'!$O$46),"")</f>
        <v/>
      </c>
      <c r="AC42" s="68" t="str">
        <f>IF(AND('Mapa final'!$Y$47="Baja",'Mapa final'!$AA$47="Mayor"),CONCATENATE("R7C",'Mapa final'!$O$47),"")</f>
        <v/>
      </c>
      <c r="AD42" s="73" t="str">
        <f>IF(AND('Mapa final'!$Y$48="Baja",'Mapa final'!$AA$48="Mayor"),CONCATENATE("R7C",'Mapa final'!$O$48),"")</f>
        <v/>
      </c>
      <c r="AE42" s="73" t="str">
        <f>IF(AND('Mapa final'!$Y$49="Baja",'Mapa final'!$AA$49="Mayor"),CONCATENATE("R7C",'Mapa final'!$O$49),"")</f>
        <v/>
      </c>
      <c r="AF42" s="73" t="str">
        <f>IF(AND('Mapa final'!$Y$50="Baja",'Mapa final'!$AA$50="Mayor"),CONCATENATE("R7C",'Mapa final'!$O$50),"")</f>
        <v/>
      </c>
      <c r="AG42" s="69" t="str">
        <f>IF(AND('Mapa final'!$Y$51="Baja",'Mapa final'!$AA$51="Mayor"),CONCATENATE("R7C",'Mapa final'!$O$51),"")</f>
        <v/>
      </c>
      <c r="AH42" s="70" t="str">
        <f>IF(AND('Mapa final'!$Y$46="Baja",'Mapa final'!$AA$46="Catastrófico"),CONCATENATE("R7C",'Mapa final'!$O$46),"")</f>
        <v/>
      </c>
      <c r="AI42" s="71" t="str">
        <f>IF(AND('Mapa final'!$Y$47="Baja",'Mapa final'!$AA$47="Catastrófico"),CONCATENATE("R7C",'Mapa final'!$O$47),"")</f>
        <v/>
      </c>
      <c r="AJ42" s="71" t="str">
        <f>IF(AND('Mapa final'!$Y$48="Baja",'Mapa final'!$AA$48="Catastrófico"),CONCATENATE("R7C",'Mapa final'!$O$48),"")</f>
        <v/>
      </c>
      <c r="AK42" s="71" t="str">
        <f>IF(AND('Mapa final'!$Y$49="Baja",'Mapa final'!$AA$49="Catastrófico"),CONCATENATE("R7C",'Mapa final'!$O$49),"")</f>
        <v/>
      </c>
      <c r="AL42" s="71" t="str">
        <f>IF(AND('Mapa final'!$Y$50="Baja",'Mapa final'!$AA$50="Catastrófico"),CONCATENATE("R7C",'Mapa final'!$O$50),"")</f>
        <v/>
      </c>
      <c r="AM42" s="72" t="str">
        <f>IF(AND('Mapa final'!$Y$51="Baja",'Mapa final'!$AA$51="Catastrófico"),CONCATENATE("R7C",'Mapa final'!$O$51),"")</f>
        <v/>
      </c>
      <c r="AN42" s="99"/>
      <c r="AO42" s="360"/>
      <c r="AP42" s="361"/>
      <c r="AQ42" s="361"/>
      <c r="AR42" s="361"/>
      <c r="AS42" s="361"/>
      <c r="AT42" s="362"/>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row>
    <row r="43" spans="1:80" ht="15" customHeight="1" x14ac:dyDescent="0.25">
      <c r="A43" s="99"/>
      <c r="B43" s="238"/>
      <c r="C43" s="238"/>
      <c r="D43" s="239"/>
      <c r="E43" s="339"/>
      <c r="F43" s="340"/>
      <c r="G43" s="340"/>
      <c r="H43" s="340"/>
      <c r="I43" s="338"/>
      <c r="J43" s="92" t="str">
        <f>IF(AND('Mapa final'!$Y$52="Baja",'Mapa final'!$AA$52="Leve"),CONCATENATE("R8C",'Mapa final'!$O$52),"")</f>
        <v/>
      </c>
      <c r="K43" s="93" t="str">
        <f>IF(AND('Mapa final'!$Y$53="Baja",'Mapa final'!$AA$53="Leve"),CONCATENATE("R8C",'Mapa final'!$O$53),"")</f>
        <v/>
      </c>
      <c r="L43" s="93" t="str">
        <f>IF(AND('Mapa final'!$Y$54="Baja",'Mapa final'!$AA$54="Leve"),CONCATENATE("R8C",'Mapa final'!$O$54),"")</f>
        <v/>
      </c>
      <c r="M43" s="93" t="str">
        <f>IF(AND('Mapa final'!$Y$55="Baja",'Mapa final'!$AA$55="Leve"),CONCATENATE("R8C",'Mapa final'!$O$55),"")</f>
        <v/>
      </c>
      <c r="N43" s="93" t="str">
        <f>IF(AND('Mapa final'!$Y$56="Baja",'Mapa final'!$AA$56="Leve"),CONCATENATE("R8C",'Mapa final'!$O$56),"")</f>
        <v/>
      </c>
      <c r="O43" s="94" t="str">
        <f>IF(AND('Mapa final'!$Y$57="Baja",'Mapa final'!$AA$57="Leve"),CONCATENATE("R8C",'Mapa final'!$O$57),"")</f>
        <v/>
      </c>
      <c r="P43" s="83" t="str">
        <f>IF(AND('Mapa final'!$Y$52="Baja",'Mapa final'!$AA$52="Menor"),CONCATENATE("R8C",'Mapa final'!$O$52),"")</f>
        <v/>
      </c>
      <c r="Q43" s="84" t="str">
        <f>IF(AND('Mapa final'!$Y$53="Baja",'Mapa final'!$AA$53="Menor"),CONCATENATE("R8C",'Mapa final'!$O$53),"")</f>
        <v/>
      </c>
      <c r="R43" s="84" t="str">
        <f>IF(AND('Mapa final'!$Y$54="Baja",'Mapa final'!$AA$54="Menor"),CONCATENATE("R8C",'Mapa final'!$O$54),"")</f>
        <v/>
      </c>
      <c r="S43" s="84" t="str">
        <f>IF(AND('Mapa final'!$Y$55="Baja",'Mapa final'!$AA$55="Menor"),CONCATENATE("R8C",'Mapa final'!$O$55),"")</f>
        <v/>
      </c>
      <c r="T43" s="84" t="str">
        <f>IF(AND('Mapa final'!$Y$56="Baja",'Mapa final'!$AA$56="Menor"),CONCATENATE("R8C",'Mapa final'!$O$56),"")</f>
        <v/>
      </c>
      <c r="U43" s="85" t="str">
        <f>IF(AND('Mapa final'!$Y$57="Baja",'Mapa final'!$AA$57="Menor"),CONCATENATE("R8C",'Mapa final'!$O$57),"")</f>
        <v/>
      </c>
      <c r="V43" s="83" t="str">
        <f>IF(AND('Mapa final'!$Y$52="Baja",'Mapa final'!$AA$52="Moderado"),CONCATENATE("R8C",'Mapa final'!$O$52),"")</f>
        <v/>
      </c>
      <c r="W43" s="84" t="str">
        <f>IF(AND('Mapa final'!$Y$53="Baja",'Mapa final'!$AA$53="Moderado"),CONCATENATE("R8C",'Mapa final'!$O$53),"")</f>
        <v/>
      </c>
      <c r="X43" s="84" t="str">
        <f>IF(AND('Mapa final'!$Y$54="Baja",'Mapa final'!$AA$54="Moderado"),CONCATENATE("R8C",'Mapa final'!$O$54),"")</f>
        <v/>
      </c>
      <c r="Y43" s="84" t="str">
        <f>IF(AND('Mapa final'!$Y$55="Baja",'Mapa final'!$AA$55="Moderado"),CONCATENATE("R8C",'Mapa final'!$O$55),"")</f>
        <v/>
      </c>
      <c r="Z43" s="84" t="str">
        <f>IF(AND('Mapa final'!$Y$56="Baja",'Mapa final'!$AA$56="Moderado"),CONCATENATE("R8C",'Mapa final'!$O$56),"")</f>
        <v/>
      </c>
      <c r="AA43" s="85" t="str">
        <f>IF(AND('Mapa final'!$Y$57="Baja",'Mapa final'!$AA$57="Moderado"),CONCATENATE("R8C",'Mapa final'!$O$57),"")</f>
        <v/>
      </c>
      <c r="AB43" s="67" t="str">
        <f>IF(AND('Mapa final'!$Y$52="Baja",'Mapa final'!$AA$52="Mayor"),CONCATENATE("R8C",'Mapa final'!$O$52),"")</f>
        <v/>
      </c>
      <c r="AC43" s="68" t="str">
        <f>IF(AND('Mapa final'!$Y$53="Baja",'Mapa final'!$AA$53="Mayor"),CONCATENATE("R8C",'Mapa final'!$O$53),"")</f>
        <v/>
      </c>
      <c r="AD43" s="73" t="str">
        <f>IF(AND('Mapa final'!$Y$54="Baja",'Mapa final'!$AA$54="Mayor"),CONCATENATE("R8C",'Mapa final'!$O$54),"")</f>
        <v/>
      </c>
      <c r="AE43" s="73" t="str">
        <f>IF(AND('Mapa final'!$Y$55="Baja",'Mapa final'!$AA$55="Mayor"),CONCATENATE("R8C",'Mapa final'!$O$55),"")</f>
        <v/>
      </c>
      <c r="AF43" s="73" t="str">
        <f>IF(AND('Mapa final'!$Y$56="Baja",'Mapa final'!$AA$56="Mayor"),CONCATENATE("R8C",'Mapa final'!$O$56),"")</f>
        <v/>
      </c>
      <c r="AG43" s="69" t="str">
        <f>IF(AND('Mapa final'!$Y$57="Baja",'Mapa final'!$AA$57="Mayor"),CONCATENATE("R8C",'Mapa final'!$O$57),"")</f>
        <v/>
      </c>
      <c r="AH43" s="70" t="str">
        <f>IF(AND('Mapa final'!$Y$52="Baja",'Mapa final'!$AA$52="Catastrófico"),CONCATENATE("R8C",'Mapa final'!$O$52),"")</f>
        <v/>
      </c>
      <c r="AI43" s="71" t="str">
        <f>IF(AND('Mapa final'!$Y$53="Baja",'Mapa final'!$AA$53="Catastrófico"),CONCATENATE("R8C",'Mapa final'!$O$53),"")</f>
        <v/>
      </c>
      <c r="AJ43" s="71" t="str">
        <f>IF(AND('Mapa final'!$Y$54="Baja",'Mapa final'!$AA$54="Catastrófico"),CONCATENATE("R8C",'Mapa final'!$O$54),"")</f>
        <v/>
      </c>
      <c r="AK43" s="71" t="str">
        <f>IF(AND('Mapa final'!$Y$55="Baja",'Mapa final'!$AA$55="Catastrófico"),CONCATENATE("R8C",'Mapa final'!$O$55),"")</f>
        <v/>
      </c>
      <c r="AL43" s="71" t="str">
        <f>IF(AND('Mapa final'!$Y$56="Baja",'Mapa final'!$AA$56="Catastrófico"),CONCATENATE("R8C",'Mapa final'!$O$56),"")</f>
        <v/>
      </c>
      <c r="AM43" s="72" t="str">
        <f>IF(AND('Mapa final'!$Y$57="Baja",'Mapa final'!$AA$57="Catastrófico"),CONCATENATE("R8C",'Mapa final'!$O$57),"")</f>
        <v/>
      </c>
      <c r="AN43" s="99"/>
      <c r="AO43" s="360"/>
      <c r="AP43" s="361"/>
      <c r="AQ43" s="361"/>
      <c r="AR43" s="361"/>
      <c r="AS43" s="361"/>
      <c r="AT43" s="362"/>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row>
    <row r="44" spans="1:80" ht="15" customHeight="1" x14ac:dyDescent="0.25">
      <c r="A44" s="99"/>
      <c r="B44" s="238"/>
      <c r="C44" s="238"/>
      <c r="D44" s="239"/>
      <c r="E44" s="339"/>
      <c r="F44" s="340"/>
      <c r="G44" s="340"/>
      <c r="H44" s="340"/>
      <c r="I44" s="338"/>
      <c r="J44" s="92" t="str">
        <f>IF(AND('Mapa final'!$Y$58="Baja",'Mapa final'!$AA$58="Leve"),CONCATENATE("R9C",'Mapa final'!$O$58),"")</f>
        <v/>
      </c>
      <c r="K44" s="93" t="str">
        <f>IF(AND('Mapa final'!$Y$59="Baja",'Mapa final'!$AA$59="Leve"),CONCATENATE("R9C",'Mapa final'!$O$59),"")</f>
        <v/>
      </c>
      <c r="L44" s="93" t="str">
        <f>IF(AND('Mapa final'!$Y$60="Baja",'Mapa final'!$AA$60="Leve"),CONCATENATE("R9C",'Mapa final'!$O$60),"")</f>
        <v/>
      </c>
      <c r="M44" s="93" t="str">
        <f>IF(AND('Mapa final'!$Y$61="Baja",'Mapa final'!$AA$61="Leve"),CONCATENATE("R9C",'Mapa final'!$O$61),"")</f>
        <v/>
      </c>
      <c r="N44" s="93" t="str">
        <f>IF(AND('Mapa final'!$Y$62="Baja",'Mapa final'!$AA$62="Leve"),CONCATENATE("R9C",'Mapa final'!$O$62),"")</f>
        <v/>
      </c>
      <c r="O44" s="94" t="str">
        <f>IF(AND('Mapa final'!$Y$63="Baja",'Mapa final'!$AA$63="Leve"),CONCATENATE("R9C",'Mapa final'!$O$63),"")</f>
        <v/>
      </c>
      <c r="P44" s="83" t="str">
        <f>IF(AND('Mapa final'!$Y$58="Baja",'Mapa final'!$AA$58="Menor"),CONCATENATE("R9C",'Mapa final'!$O$58),"")</f>
        <v/>
      </c>
      <c r="Q44" s="84" t="str">
        <f>IF(AND('Mapa final'!$Y$59="Baja",'Mapa final'!$AA$59="Menor"),CONCATENATE("R9C",'Mapa final'!$O$59),"")</f>
        <v/>
      </c>
      <c r="R44" s="84" t="str">
        <f>IF(AND('Mapa final'!$Y$60="Baja",'Mapa final'!$AA$60="Menor"),CONCATENATE("R9C",'Mapa final'!$O$60),"")</f>
        <v/>
      </c>
      <c r="S44" s="84" t="str">
        <f>IF(AND('Mapa final'!$Y$61="Baja",'Mapa final'!$AA$61="Menor"),CONCATENATE("R9C",'Mapa final'!$O$61),"")</f>
        <v/>
      </c>
      <c r="T44" s="84" t="str">
        <f>IF(AND('Mapa final'!$Y$62="Baja",'Mapa final'!$AA$62="Menor"),CONCATENATE("R9C",'Mapa final'!$O$62),"")</f>
        <v/>
      </c>
      <c r="U44" s="85" t="str">
        <f>IF(AND('Mapa final'!$Y$63="Baja",'Mapa final'!$AA$63="Menor"),CONCATENATE("R9C",'Mapa final'!$O$63),"")</f>
        <v/>
      </c>
      <c r="V44" s="83" t="str">
        <f>IF(AND('Mapa final'!$Y$58="Baja",'Mapa final'!$AA$58="Moderado"),CONCATENATE("R9C",'Mapa final'!$O$58),"")</f>
        <v/>
      </c>
      <c r="W44" s="84" t="str">
        <f>IF(AND('Mapa final'!$Y$59="Baja",'Mapa final'!$AA$59="Moderado"),CONCATENATE("R9C",'Mapa final'!$O$59),"")</f>
        <v/>
      </c>
      <c r="X44" s="84" t="str">
        <f>IF(AND('Mapa final'!$Y$60="Baja",'Mapa final'!$AA$60="Moderado"),CONCATENATE("R9C",'Mapa final'!$O$60),"")</f>
        <v/>
      </c>
      <c r="Y44" s="84" t="str">
        <f>IF(AND('Mapa final'!$Y$61="Baja",'Mapa final'!$AA$61="Moderado"),CONCATENATE("R9C",'Mapa final'!$O$61),"")</f>
        <v/>
      </c>
      <c r="Z44" s="84" t="str">
        <f>IF(AND('Mapa final'!$Y$62="Baja",'Mapa final'!$AA$62="Moderado"),CONCATENATE("R9C",'Mapa final'!$O$62),"")</f>
        <v/>
      </c>
      <c r="AA44" s="85" t="str">
        <f>IF(AND('Mapa final'!$Y$63="Baja",'Mapa final'!$AA$63="Moderado"),CONCATENATE("R9C",'Mapa final'!$O$63),"")</f>
        <v/>
      </c>
      <c r="AB44" s="67" t="str">
        <f>IF(AND('Mapa final'!$Y$58="Baja",'Mapa final'!$AA$58="Mayor"),CONCATENATE("R9C",'Mapa final'!$O$58),"")</f>
        <v/>
      </c>
      <c r="AC44" s="68" t="str">
        <f>IF(AND('Mapa final'!$Y$59="Baja",'Mapa final'!$AA$59="Mayor"),CONCATENATE("R9C",'Mapa final'!$O$59),"")</f>
        <v/>
      </c>
      <c r="AD44" s="73" t="str">
        <f>IF(AND('Mapa final'!$Y$60="Baja",'Mapa final'!$AA$60="Mayor"),CONCATENATE("R9C",'Mapa final'!$O$60),"")</f>
        <v/>
      </c>
      <c r="AE44" s="73" t="str">
        <f>IF(AND('Mapa final'!$Y$61="Baja",'Mapa final'!$AA$61="Mayor"),CONCATENATE("R9C",'Mapa final'!$O$61),"")</f>
        <v/>
      </c>
      <c r="AF44" s="73" t="str">
        <f>IF(AND('Mapa final'!$Y$62="Baja",'Mapa final'!$AA$62="Mayor"),CONCATENATE("R9C",'Mapa final'!$O$62),"")</f>
        <v/>
      </c>
      <c r="AG44" s="69" t="str">
        <f>IF(AND('Mapa final'!$Y$63="Baja",'Mapa final'!$AA$63="Mayor"),CONCATENATE("R9C",'Mapa final'!$O$63),"")</f>
        <v/>
      </c>
      <c r="AH44" s="70" t="str">
        <f>IF(AND('Mapa final'!$Y$58="Baja",'Mapa final'!$AA$58="Catastrófico"),CONCATENATE("R9C",'Mapa final'!$O$58),"")</f>
        <v/>
      </c>
      <c r="AI44" s="71" t="str">
        <f>IF(AND('Mapa final'!$Y$59="Baja",'Mapa final'!$AA$59="Catastrófico"),CONCATENATE("R9C",'Mapa final'!$O$59),"")</f>
        <v/>
      </c>
      <c r="AJ44" s="71" t="str">
        <f>IF(AND('Mapa final'!$Y$60="Baja",'Mapa final'!$AA$60="Catastrófico"),CONCATENATE("R9C",'Mapa final'!$O$60),"")</f>
        <v/>
      </c>
      <c r="AK44" s="71" t="str">
        <f>IF(AND('Mapa final'!$Y$61="Baja",'Mapa final'!$AA$61="Catastrófico"),CONCATENATE("R9C",'Mapa final'!$O$61),"")</f>
        <v/>
      </c>
      <c r="AL44" s="71" t="str">
        <f>IF(AND('Mapa final'!$Y$62="Baja",'Mapa final'!$AA$62="Catastrófico"),CONCATENATE("R9C",'Mapa final'!$O$62),"")</f>
        <v/>
      </c>
      <c r="AM44" s="72" t="str">
        <f>IF(AND('Mapa final'!$Y$63="Baja",'Mapa final'!$AA$63="Catastrófico"),CONCATENATE("R9C",'Mapa final'!$O$63),"")</f>
        <v/>
      </c>
      <c r="AN44" s="99"/>
      <c r="AO44" s="360"/>
      <c r="AP44" s="361"/>
      <c r="AQ44" s="361"/>
      <c r="AR44" s="361"/>
      <c r="AS44" s="361"/>
      <c r="AT44" s="362"/>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row>
    <row r="45" spans="1:80" ht="15.75" customHeight="1" thickBot="1" x14ac:dyDescent="0.3">
      <c r="A45" s="99"/>
      <c r="B45" s="238"/>
      <c r="C45" s="238"/>
      <c r="D45" s="239"/>
      <c r="E45" s="341"/>
      <c r="F45" s="342"/>
      <c r="G45" s="342"/>
      <c r="H45" s="342"/>
      <c r="I45" s="342"/>
      <c r="J45" s="95" t="str">
        <f>IF(AND('Mapa final'!$Y$64="Baja",'Mapa final'!$AA$64="Leve"),CONCATENATE("R10C",'Mapa final'!$O$64),"")</f>
        <v/>
      </c>
      <c r="K45" s="96" t="str">
        <f>IF(AND('Mapa final'!$Y$65="Baja",'Mapa final'!$AA$65="Leve"),CONCATENATE("R10C",'Mapa final'!$O$65),"")</f>
        <v/>
      </c>
      <c r="L45" s="96" t="str">
        <f>IF(AND('Mapa final'!$Y$66="Baja",'Mapa final'!$AA$66="Leve"),CONCATENATE("R10C",'Mapa final'!$O$66),"")</f>
        <v/>
      </c>
      <c r="M45" s="96" t="str">
        <f>IF(AND('Mapa final'!$Y$67="Baja",'Mapa final'!$AA$67="Leve"),CONCATENATE("R10C",'Mapa final'!$O$67),"")</f>
        <v/>
      </c>
      <c r="N45" s="96" t="str">
        <f>IF(AND('Mapa final'!$Y$68="Baja",'Mapa final'!$AA$68="Leve"),CONCATENATE("R10C",'Mapa final'!$O$68),"")</f>
        <v/>
      </c>
      <c r="O45" s="97" t="str">
        <f>IF(AND('Mapa final'!$Y$69="Baja",'Mapa final'!$AA$69="Leve"),CONCATENATE("R10C",'Mapa final'!$O$69),"")</f>
        <v/>
      </c>
      <c r="P45" s="83" t="str">
        <f>IF(AND('Mapa final'!$Y$64="Baja",'Mapa final'!$AA$64="Menor"),CONCATENATE("R10C",'Mapa final'!$O$64),"")</f>
        <v/>
      </c>
      <c r="Q45" s="84" t="str">
        <f>IF(AND('Mapa final'!$Y$65="Baja",'Mapa final'!$AA$65="Menor"),CONCATENATE("R10C",'Mapa final'!$O$65),"")</f>
        <v/>
      </c>
      <c r="R45" s="84" t="str">
        <f>IF(AND('Mapa final'!$Y$66="Baja",'Mapa final'!$AA$66="Menor"),CONCATENATE("R10C",'Mapa final'!$O$66),"")</f>
        <v/>
      </c>
      <c r="S45" s="84" t="str">
        <f>IF(AND('Mapa final'!$Y$67="Baja",'Mapa final'!$AA$67="Menor"),CONCATENATE("R10C",'Mapa final'!$O$67),"")</f>
        <v/>
      </c>
      <c r="T45" s="84" t="str">
        <f>IF(AND('Mapa final'!$Y$68="Baja",'Mapa final'!$AA$68="Menor"),CONCATENATE("R10C",'Mapa final'!$O$68),"")</f>
        <v/>
      </c>
      <c r="U45" s="85" t="str">
        <f>IF(AND('Mapa final'!$Y$69="Baja",'Mapa final'!$AA$69="Menor"),CONCATENATE("R10C",'Mapa final'!$O$69),"")</f>
        <v/>
      </c>
      <c r="V45" s="86" t="str">
        <f>IF(AND('Mapa final'!$Y$64="Baja",'Mapa final'!$AA$64="Moderado"),CONCATENATE("R10C",'Mapa final'!$O$64),"")</f>
        <v/>
      </c>
      <c r="W45" s="87" t="str">
        <f>IF(AND('Mapa final'!$Y$65="Baja",'Mapa final'!$AA$65="Moderado"),CONCATENATE("R10C",'Mapa final'!$O$65),"")</f>
        <v/>
      </c>
      <c r="X45" s="87" t="str">
        <f>IF(AND('Mapa final'!$Y$66="Baja",'Mapa final'!$AA$66="Moderado"),CONCATENATE("R10C",'Mapa final'!$O$66),"")</f>
        <v/>
      </c>
      <c r="Y45" s="87" t="str">
        <f>IF(AND('Mapa final'!$Y$67="Baja",'Mapa final'!$AA$67="Moderado"),CONCATENATE("R10C",'Mapa final'!$O$67),"")</f>
        <v/>
      </c>
      <c r="Z45" s="87" t="str">
        <f>IF(AND('Mapa final'!$Y$68="Baja",'Mapa final'!$AA$68="Moderado"),CONCATENATE("R10C",'Mapa final'!$O$68),"")</f>
        <v/>
      </c>
      <c r="AA45" s="88" t="str">
        <f>IF(AND('Mapa final'!$Y$69="Baja",'Mapa final'!$AA$69="Moderado"),CONCATENATE("R10C",'Mapa final'!$O$69),"")</f>
        <v/>
      </c>
      <c r="AB45" s="74" t="str">
        <f>IF(AND('Mapa final'!$Y$64="Baja",'Mapa final'!$AA$64="Mayor"),CONCATENATE("R10C",'Mapa final'!$O$64),"")</f>
        <v/>
      </c>
      <c r="AC45" s="75" t="str">
        <f>IF(AND('Mapa final'!$Y$65="Baja",'Mapa final'!$AA$65="Mayor"),CONCATENATE("R10C",'Mapa final'!$O$65),"")</f>
        <v/>
      </c>
      <c r="AD45" s="75" t="str">
        <f>IF(AND('Mapa final'!$Y$66="Baja",'Mapa final'!$AA$66="Mayor"),CONCATENATE("R10C",'Mapa final'!$O$66),"")</f>
        <v/>
      </c>
      <c r="AE45" s="75" t="str">
        <f>IF(AND('Mapa final'!$Y$67="Baja",'Mapa final'!$AA$67="Mayor"),CONCATENATE("R10C",'Mapa final'!$O$67),"")</f>
        <v/>
      </c>
      <c r="AF45" s="75" t="str">
        <f>IF(AND('Mapa final'!$Y$68="Baja",'Mapa final'!$AA$68="Mayor"),CONCATENATE("R10C",'Mapa final'!$O$68),"")</f>
        <v/>
      </c>
      <c r="AG45" s="76" t="str">
        <f>IF(AND('Mapa final'!$Y$69="Baja",'Mapa final'!$AA$69="Mayor"),CONCATENATE("R10C",'Mapa final'!$O$69),"")</f>
        <v/>
      </c>
      <c r="AH45" s="77" t="str">
        <f>IF(AND('Mapa final'!$Y$64="Baja",'Mapa final'!$AA$64="Catastrófico"),CONCATENATE("R10C",'Mapa final'!$O$64),"")</f>
        <v/>
      </c>
      <c r="AI45" s="78" t="str">
        <f>IF(AND('Mapa final'!$Y$65="Baja",'Mapa final'!$AA$65="Catastrófico"),CONCATENATE("R10C",'Mapa final'!$O$65),"")</f>
        <v/>
      </c>
      <c r="AJ45" s="78" t="str">
        <f>IF(AND('Mapa final'!$Y$66="Baja",'Mapa final'!$AA$66="Catastrófico"),CONCATENATE("R10C",'Mapa final'!$O$66),"")</f>
        <v/>
      </c>
      <c r="AK45" s="78" t="str">
        <f>IF(AND('Mapa final'!$Y$67="Baja",'Mapa final'!$AA$67="Catastrófico"),CONCATENATE("R10C",'Mapa final'!$O$67),"")</f>
        <v/>
      </c>
      <c r="AL45" s="78" t="str">
        <f>IF(AND('Mapa final'!$Y$68="Baja",'Mapa final'!$AA$68="Catastrófico"),CONCATENATE("R10C",'Mapa final'!$O$68),"")</f>
        <v/>
      </c>
      <c r="AM45" s="79" t="str">
        <f>IF(AND('Mapa final'!$Y$69="Baja",'Mapa final'!$AA$69="Catastrófico"),CONCATENATE("R10C",'Mapa final'!$O$69),"")</f>
        <v/>
      </c>
      <c r="AN45" s="99"/>
      <c r="AO45" s="363"/>
      <c r="AP45" s="364"/>
      <c r="AQ45" s="364"/>
      <c r="AR45" s="364"/>
      <c r="AS45" s="364"/>
      <c r="AT45" s="365"/>
    </row>
    <row r="46" spans="1:80" ht="46.5" customHeight="1" x14ac:dyDescent="0.35">
      <c r="A46" s="99"/>
      <c r="B46" s="238"/>
      <c r="C46" s="238"/>
      <c r="D46" s="239"/>
      <c r="E46" s="335" t="s">
        <v>113</v>
      </c>
      <c r="F46" s="336"/>
      <c r="G46" s="336"/>
      <c r="H46" s="336"/>
      <c r="I46" s="354"/>
      <c r="J46" s="89" t="str">
        <f>IF(AND('Mapa final'!$Y$10="Muy Baja",'Mapa final'!$AA$10="Leve"),CONCATENATE("R1C",'Mapa final'!$O$10),"")</f>
        <v/>
      </c>
      <c r="K46" s="90" t="str">
        <f>IF(AND('Mapa final'!$Y$11="Muy Baja",'Mapa final'!$AA$11="Leve"),CONCATENATE("R1C",'Mapa final'!$O$11),"")</f>
        <v/>
      </c>
      <c r="L46" s="90" t="str">
        <f>IF(AND('Mapa final'!$Y$12="Muy Baja",'Mapa final'!$AA$12="Leve"),CONCATENATE("R1C",'Mapa final'!$O$12),"")</f>
        <v/>
      </c>
      <c r="M46" s="90" t="str">
        <f>IF(AND('Mapa final'!$Y$13="Muy Baja",'Mapa final'!$AA$13="Leve"),CONCATENATE("R1C",'Mapa final'!$O$13),"")</f>
        <v/>
      </c>
      <c r="N46" s="90" t="str">
        <f>IF(AND('Mapa final'!$Y$14="Muy Baja",'Mapa final'!$AA$14="Leve"),CONCATENATE("R1C",'Mapa final'!$O$14),"")</f>
        <v/>
      </c>
      <c r="O46" s="91" t="str">
        <f>IF(AND('Mapa final'!$Y$15="Muy Baja",'Mapa final'!$AA$15="Leve"),CONCATENATE("R1C",'Mapa final'!$O$15),"")</f>
        <v/>
      </c>
      <c r="P46" s="89" t="str">
        <f>IF(AND('Mapa final'!$Y$10="Muy Baja",'Mapa final'!$AA$10="Menor"),CONCATENATE("R1C",'Mapa final'!$O$10),"")</f>
        <v/>
      </c>
      <c r="Q46" s="90" t="str">
        <f>IF(AND('Mapa final'!$Y$11="Muy Baja",'Mapa final'!$AA$11="Menor"),CONCATENATE("R1C",'Mapa final'!$O$11),"")</f>
        <v/>
      </c>
      <c r="R46" s="90" t="str">
        <f>IF(AND('Mapa final'!$Y$12="Muy Baja",'Mapa final'!$AA$12="Menor"),CONCATENATE("R1C",'Mapa final'!$O$12),"")</f>
        <v/>
      </c>
      <c r="S46" s="90" t="str">
        <f>IF(AND('Mapa final'!$Y$13="Muy Baja",'Mapa final'!$AA$13="Menor"),CONCATENATE("R1C",'Mapa final'!$O$13),"")</f>
        <v/>
      </c>
      <c r="T46" s="90" t="str">
        <f>IF(AND('Mapa final'!$Y$14="Muy Baja",'Mapa final'!$AA$14="Menor"),CONCATENATE("R1C",'Mapa final'!$O$14),"")</f>
        <v/>
      </c>
      <c r="U46" s="91" t="str">
        <f>IF(AND('Mapa final'!$Y$15="Muy Baja",'Mapa final'!$AA$15="Menor"),CONCATENATE("R1C",'Mapa final'!$O$15),"")</f>
        <v/>
      </c>
      <c r="V46" s="80" t="str">
        <f>IF(AND('Mapa final'!$Y$10="Muy Baja",'Mapa final'!$AA$10="Moderado"),CONCATENATE("R1C",'Mapa final'!$O$10),"")</f>
        <v/>
      </c>
      <c r="W46" s="98" t="str">
        <f>IF(AND('Mapa final'!$Y$11="Muy Baja",'Mapa final'!$AA$11="Moderado"),CONCATENATE("R1C",'Mapa final'!$O$11),"")</f>
        <v/>
      </c>
      <c r="X46" s="81" t="str">
        <f>IF(AND('Mapa final'!$Y$12="Muy Baja",'Mapa final'!$AA$12="Moderado"),CONCATENATE("R1C",'Mapa final'!$O$12),"")</f>
        <v/>
      </c>
      <c r="Y46" s="81" t="str">
        <f>IF(AND('Mapa final'!$Y$13="Muy Baja",'Mapa final'!$AA$13="Moderado"),CONCATENATE("R1C",'Mapa final'!$O$13),"")</f>
        <v/>
      </c>
      <c r="Z46" s="81" t="str">
        <f>IF(AND('Mapa final'!$Y$14="Muy Baja",'Mapa final'!$AA$14="Moderado"),CONCATENATE("R1C",'Mapa final'!$O$14),"")</f>
        <v/>
      </c>
      <c r="AA46" s="82" t="str">
        <f>IF(AND('Mapa final'!$Y$15="Muy Baja",'Mapa final'!$AA$15="Moderado"),CONCATENATE("R1C",'Mapa final'!$O$15),"")</f>
        <v/>
      </c>
      <c r="AB46" s="61" t="str">
        <f>IF(AND('Mapa final'!$Y$10="Muy Baja",'Mapa final'!$AA$10="Mayor"),CONCATENATE("R1C",'Mapa final'!$O$10),"")</f>
        <v/>
      </c>
      <c r="AC46" s="62" t="str">
        <f>IF(AND('Mapa final'!$Y$11="Muy Baja",'Mapa final'!$AA$11="Mayor"),CONCATENATE("R1C",'Mapa final'!$O$11),"")</f>
        <v/>
      </c>
      <c r="AD46" s="62" t="str">
        <f>IF(AND('Mapa final'!$Y$12="Muy Baja",'Mapa final'!$AA$12="Mayor"),CONCATENATE("R1C",'Mapa final'!$O$12),"")</f>
        <v/>
      </c>
      <c r="AE46" s="62" t="str">
        <f>IF(AND('Mapa final'!$Y$13="Muy Baja",'Mapa final'!$AA$13="Mayor"),CONCATENATE("R1C",'Mapa final'!$O$13),"")</f>
        <v/>
      </c>
      <c r="AF46" s="62" t="str">
        <f>IF(AND('Mapa final'!$Y$14="Muy Baja",'Mapa final'!$AA$14="Mayor"),CONCATENATE("R1C",'Mapa final'!$O$14),"")</f>
        <v/>
      </c>
      <c r="AG46" s="63" t="str">
        <f>IF(AND('Mapa final'!$Y$15="Muy Baja",'Mapa final'!$AA$15="Mayor"),CONCATENATE("R1C",'Mapa final'!$O$15),"")</f>
        <v/>
      </c>
      <c r="AH46" s="64" t="str">
        <f>IF(AND('Mapa final'!$Y$10="Muy Baja",'Mapa final'!$AA$10="Catastrófico"),CONCATENATE("R1C",'Mapa final'!$O$10),"")</f>
        <v/>
      </c>
      <c r="AI46" s="65" t="str">
        <f>IF(AND('Mapa final'!$Y$11="Muy Baja",'Mapa final'!$AA$11="Catastrófico"),CONCATENATE("R1C",'Mapa final'!$O$11),"")</f>
        <v/>
      </c>
      <c r="AJ46" s="65" t="str">
        <f>IF(AND('Mapa final'!$Y$12="Muy Baja",'Mapa final'!$AA$12="Catastrófico"),CONCATENATE("R1C",'Mapa final'!$O$12),"")</f>
        <v/>
      </c>
      <c r="AK46" s="65" t="str">
        <f>IF(AND('Mapa final'!$Y$13="Muy Baja",'Mapa final'!$AA$13="Catastrófico"),CONCATENATE("R1C",'Mapa final'!$O$13),"")</f>
        <v/>
      </c>
      <c r="AL46" s="65" t="str">
        <f>IF(AND('Mapa final'!$Y$14="Muy Baja",'Mapa final'!$AA$14="Catastrófico"),CONCATENATE("R1C",'Mapa final'!$O$14),"")</f>
        <v/>
      </c>
      <c r="AM46" s="66" t="str">
        <f>IF(AND('Mapa final'!$Y$15="Muy Baja",'Mapa final'!$AA$15="Catastrófico"),CONCATENATE("R1C",'Mapa final'!$O$15),"")</f>
        <v/>
      </c>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ht="46.5" customHeight="1" x14ac:dyDescent="0.25">
      <c r="A47" s="99"/>
      <c r="B47" s="238"/>
      <c r="C47" s="238"/>
      <c r="D47" s="239"/>
      <c r="E47" s="337"/>
      <c r="F47" s="338"/>
      <c r="G47" s="338"/>
      <c r="H47" s="338"/>
      <c r="I47" s="355"/>
      <c r="J47" s="92" t="str">
        <f>IF(AND('Mapa final'!$Y$16="Muy Baja",'Mapa final'!$AA$16="Leve"),CONCATENATE("R2C",'Mapa final'!$O$16),"")</f>
        <v/>
      </c>
      <c r="K47" s="93" t="str">
        <f>IF(AND('Mapa final'!$Y$17="Muy Baja",'Mapa final'!$AA$17="Leve"),CONCATENATE("R2C",'Mapa final'!$O$17),"")</f>
        <v/>
      </c>
      <c r="L47" s="93" t="str">
        <f>IF(AND('Mapa final'!$Y$18="Muy Baja",'Mapa final'!$AA$18="Leve"),CONCATENATE("R2C",'Mapa final'!$O$18),"")</f>
        <v/>
      </c>
      <c r="M47" s="93" t="str">
        <f>IF(AND('Mapa final'!$Y$19="Muy Baja",'Mapa final'!$AA$19="Leve"),CONCATENATE("R2C",'Mapa final'!$O$19),"")</f>
        <v/>
      </c>
      <c r="N47" s="93" t="str">
        <f>IF(AND('Mapa final'!$Y$20="Muy Baja",'Mapa final'!$AA$20="Leve"),CONCATENATE("R2C",'Mapa final'!$O$20),"")</f>
        <v/>
      </c>
      <c r="O47" s="94" t="str">
        <f>IF(AND('Mapa final'!$Y$21="Muy Baja",'Mapa final'!$AA$21="Leve"),CONCATENATE("R2C",'Mapa final'!$O$21),"")</f>
        <v/>
      </c>
      <c r="P47" s="92" t="str">
        <f>IF(AND('Mapa final'!$Y$16="Muy Baja",'Mapa final'!$AA$16="Menor"),CONCATENATE("R2C",'Mapa final'!$O$16),"")</f>
        <v/>
      </c>
      <c r="Q47" s="93" t="str">
        <f>IF(AND('Mapa final'!$Y$17="Muy Baja",'Mapa final'!$AA$17="Menor"),CONCATENATE("R2C",'Mapa final'!$O$17),"")</f>
        <v/>
      </c>
      <c r="R47" s="93" t="str">
        <f>IF(AND('Mapa final'!$Y$18="Muy Baja",'Mapa final'!$AA$18="Menor"),CONCATENATE("R2C",'Mapa final'!$O$18),"")</f>
        <v/>
      </c>
      <c r="S47" s="93" t="str">
        <f>IF(AND('Mapa final'!$Y$19="Muy Baja",'Mapa final'!$AA$19="Menor"),CONCATENATE("R2C",'Mapa final'!$O$19),"")</f>
        <v/>
      </c>
      <c r="T47" s="93" t="str">
        <f>IF(AND('Mapa final'!$Y$20="Muy Baja",'Mapa final'!$AA$20="Menor"),CONCATENATE("R2C",'Mapa final'!$O$20),"")</f>
        <v/>
      </c>
      <c r="U47" s="94" t="str">
        <f>IF(AND('Mapa final'!$Y$21="Muy Baja",'Mapa final'!$AA$21="Menor"),CONCATENATE("R2C",'Mapa final'!$O$21),"")</f>
        <v/>
      </c>
      <c r="V47" s="83" t="str">
        <f>IF(AND('Mapa final'!$Y$16="Muy Baja",'Mapa final'!$AA$16="Moderado"),CONCATENATE("R2C",'Mapa final'!$O$16),"")</f>
        <v/>
      </c>
      <c r="W47" s="84" t="str">
        <f>IF(AND('Mapa final'!$Y$17="Muy Baja",'Mapa final'!$AA$17="Moderado"),CONCATENATE("R2C",'Mapa final'!$O$17),"")</f>
        <v/>
      </c>
      <c r="X47" s="84" t="str">
        <f>IF(AND('Mapa final'!$Y$18="Muy Baja",'Mapa final'!$AA$18="Moderado"),CONCATENATE("R2C",'Mapa final'!$O$18),"")</f>
        <v/>
      </c>
      <c r="Y47" s="84" t="str">
        <f>IF(AND('Mapa final'!$Y$19="Muy Baja",'Mapa final'!$AA$19="Moderado"),CONCATENATE("R2C",'Mapa final'!$O$19),"")</f>
        <v/>
      </c>
      <c r="Z47" s="84" t="str">
        <f>IF(AND('Mapa final'!$Y$20="Muy Baja",'Mapa final'!$AA$20="Moderado"),CONCATENATE("R2C",'Mapa final'!$O$20),"")</f>
        <v/>
      </c>
      <c r="AA47" s="85" t="str">
        <f>IF(AND('Mapa final'!$Y$21="Muy Baja",'Mapa final'!$AA$21="Moderado"),CONCATENATE("R2C",'Mapa final'!$O$21),"")</f>
        <v/>
      </c>
      <c r="AB47" s="67" t="str">
        <f>IF(AND('Mapa final'!$Y$16="Muy Baja",'Mapa final'!$AA$16="Mayor"),CONCATENATE("R2C",'Mapa final'!$O$16),"")</f>
        <v/>
      </c>
      <c r="AC47" s="68" t="str">
        <f>IF(AND('Mapa final'!$Y$17="Muy Baja",'Mapa final'!$AA$17="Mayor"),CONCATENATE("R2C",'Mapa final'!$O$17),"")</f>
        <v/>
      </c>
      <c r="AD47" s="68" t="str">
        <f>IF(AND('Mapa final'!$Y$18="Muy Baja",'Mapa final'!$AA$18="Mayor"),CONCATENATE("R2C",'Mapa final'!$O$18),"")</f>
        <v/>
      </c>
      <c r="AE47" s="68" t="str">
        <f>IF(AND('Mapa final'!$Y$19="Muy Baja",'Mapa final'!$AA$19="Mayor"),CONCATENATE("R2C",'Mapa final'!$O$19),"")</f>
        <v/>
      </c>
      <c r="AF47" s="68" t="str">
        <f>IF(AND('Mapa final'!$Y$20="Muy Baja",'Mapa final'!$AA$20="Mayor"),CONCATENATE("R2C",'Mapa final'!$O$20),"")</f>
        <v/>
      </c>
      <c r="AG47" s="69" t="str">
        <f>IF(AND('Mapa final'!$Y$21="Muy Baja",'Mapa final'!$AA$21="Mayor"),CONCATENATE("R2C",'Mapa final'!$O$21),"")</f>
        <v/>
      </c>
      <c r="AH47" s="70" t="str">
        <f>IF(AND('Mapa final'!$Y$16="Muy Baja",'Mapa final'!$AA$16="Catastrófico"),CONCATENATE("R2C",'Mapa final'!$O$16),"")</f>
        <v/>
      </c>
      <c r="AI47" s="71" t="str">
        <f>IF(AND('Mapa final'!$Y$17="Muy Baja",'Mapa final'!$AA$17="Catastrófico"),CONCATENATE("R2C",'Mapa final'!$O$17),"")</f>
        <v/>
      </c>
      <c r="AJ47" s="71" t="str">
        <f>IF(AND('Mapa final'!$Y$18="Muy Baja",'Mapa final'!$AA$18="Catastrófico"),CONCATENATE("R2C",'Mapa final'!$O$18),"")</f>
        <v/>
      </c>
      <c r="AK47" s="71" t="str">
        <f>IF(AND('Mapa final'!$Y$19="Muy Baja",'Mapa final'!$AA$19="Catastrófico"),CONCATENATE("R2C",'Mapa final'!$O$19),"")</f>
        <v/>
      </c>
      <c r="AL47" s="71" t="str">
        <f>IF(AND('Mapa final'!$Y$20="Muy Baja",'Mapa final'!$AA$20="Catastrófico"),CONCATENATE("R2C",'Mapa final'!$O$20),"")</f>
        <v/>
      </c>
      <c r="AM47" s="72" t="str">
        <f>IF(AND('Mapa final'!$Y$21="Muy Baja",'Mapa final'!$AA$21="Catastrófico"),CONCATENATE("R2C",'Mapa final'!$O$21),"")</f>
        <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ht="15" customHeight="1" x14ac:dyDescent="0.25">
      <c r="A48" s="99"/>
      <c r="B48" s="238"/>
      <c r="C48" s="238"/>
      <c r="D48" s="239"/>
      <c r="E48" s="337"/>
      <c r="F48" s="338"/>
      <c r="G48" s="338"/>
      <c r="H48" s="338"/>
      <c r="I48" s="355"/>
      <c r="J48" s="92" t="str">
        <f>IF(AND('Mapa final'!$Y$22="Muy Baja",'Mapa final'!$AA$22="Leve"),CONCATENATE("R3C",'Mapa final'!$O$22),"")</f>
        <v/>
      </c>
      <c r="K48" s="93" t="str">
        <f>IF(AND('Mapa final'!$Y$23="Muy Baja",'Mapa final'!$AA$23="Leve"),CONCATENATE("R3C",'Mapa final'!$O$23),"")</f>
        <v/>
      </c>
      <c r="L48" s="93" t="str">
        <f>IF(AND('Mapa final'!$Y$24="Muy Baja",'Mapa final'!$AA$24="Leve"),CONCATENATE("R3C",'Mapa final'!$O$24),"")</f>
        <v/>
      </c>
      <c r="M48" s="93" t="str">
        <f>IF(AND('Mapa final'!$Y$25="Muy Baja",'Mapa final'!$AA$25="Leve"),CONCATENATE("R3C",'Mapa final'!$O$25),"")</f>
        <v/>
      </c>
      <c r="N48" s="93" t="str">
        <f>IF(AND('Mapa final'!$Y$26="Muy Baja",'Mapa final'!$AA$26="Leve"),CONCATENATE("R3C",'Mapa final'!$O$26),"")</f>
        <v/>
      </c>
      <c r="O48" s="94" t="str">
        <f>IF(AND('Mapa final'!$Y$27="Muy Baja",'Mapa final'!$AA$27="Leve"),CONCATENATE("R3C",'Mapa final'!$O$27),"")</f>
        <v/>
      </c>
      <c r="P48" s="92" t="str">
        <f>IF(AND('Mapa final'!$Y$22="Muy Baja",'Mapa final'!$AA$22="Menor"),CONCATENATE("R3C",'Mapa final'!$O$22),"")</f>
        <v/>
      </c>
      <c r="Q48" s="93" t="str">
        <f>IF(AND('Mapa final'!$Y$23="Muy Baja",'Mapa final'!$AA$23="Menor"),CONCATENATE("R3C",'Mapa final'!$O$23),"")</f>
        <v/>
      </c>
      <c r="R48" s="93" t="str">
        <f>IF(AND('Mapa final'!$Y$24="Muy Baja",'Mapa final'!$AA$24="Menor"),CONCATENATE("R3C",'Mapa final'!$O$24),"")</f>
        <v/>
      </c>
      <c r="S48" s="93" t="str">
        <f>IF(AND('Mapa final'!$Y$25="Muy Baja",'Mapa final'!$AA$25="Menor"),CONCATENATE("R3C",'Mapa final'!$O$25),"")</f>
        <v/>
      </c>
      <c r="T48" s="93" t="str">
        <f>IF(AND('Mapa final'!$Y$26="Muy Baja",'Mapa final'!$AA$26="Menor"),CONCATENATE("R3C",'Mapa final'!$O$26),"")</f>
        <v/>
      </c>
      <c r="U48" s="94" t="str">
        <f>IF(AND('Mapa final'!$Y$27="Muy Baja",'Mapa final'!$AA$27="Menor"),CONCATENATE("R3C",'Mapa final'!$O$27),"")</f>
        <v/>
      </c>
      <c r="V48" s="83" t="str">
        <f>IF(AND('Mapa final'!$Y$22="Muy Baja",'Mapa final'!$AA$22="Moderado"),CONCATENATE("R3C",'Mapa final'!$O$22),"")</f>
        <v/>
      </c>
      <c r="W48" s="84" t="str">
        <f>IF(AND('Mapa final'!$Y$23="Muy Baja",'Mapa final'!$AA$23="Moderado"),CONCATENATE("R3C",'Mapa final'!$O$23),"")</f>
        <v/>
      </c>
      <c r="X48" s="84" t="str">
        <f>IF(AND('Mapa final'!$Y$24="Muy Baja",'Mapa final'!$AA$24="Moderado"),CONCATENATE("R3C",'Mapa final'!$O$24),"")</f>
        <v/>
      </c>
      <c r="Y48" s="84" t="str">
        <f>IF(AND('Mapa final'!$Y$25="Muy Baja",'Mapa final'!$AA$25="Moderado"),CONCATENATE("R3C",'Mapa final'!$O$25),"")</f>
        <v/>
      </c>
      <c r="Z48" s="84" t="str">
        <f>IF(AND('Mapa final'!$Y$26="Muy Baja",'Mapa final'!$AA$26="Moderado"),CONCATENATE("R3C",'Mapa final'!$O$26),"")</f>
        <v/>
      </c>
      <c r="AA48" s="85" t="str">
        <f>IF(AND('Mapa final'!$Y$27="Muy Baja",'Mapa final'!$AA$27="Moderado"),CONCATENATE("R3C",'Mapa final'!$O$27),"")</f>
        <v/>
      </c>
      <c r="AB48" s="67" t="str">
        <f>IF(AND('Mapa final'!$Y$22="Muy Baja",'Mapa final'!$AA$22="Mayor"),CONCATENATE("R3C",'Mapa final'!$O$22),"")</f>
        <v/>
      </c>
      <c r="AC48" s="68" t="str">
        <f>IF(AND('Mapa final'!$Y$23="Muy Baja",'Mapa final'!$AA$23="Mayor"),CONCATENATE("R3C",'Mapa final'!$O$23),"")</f>
        <v/>
      </c>
      <c r="AD48" s="68" t="str">
        <f>IF(AND('Mapa final'!$Y$24="Muy Baja",'Mapa final'!$AA$24="Mayor"),CONCATENATE("R3C",'Mapa final'!$O$24),"")</f>
        <v/>
      </c>
      <c r="AE48" s="68" t="str">
        <f>IF(AND('Mapa final'!$Y$25="Muy Baja",'Mapa final'!$AA$25="Mayor"),CONCATENATE("R3C",'Mapa final'!$O$25),"")</f>
        <v/>
      </c>
      <c r="AF48" s="68" t="str">
        <f>IF(AND('Mapa final'!$Y$26="Muy Baja",'Mapa final'!$AA$26="Mayor"),CONCATENATE("R3C",'Mapa final'!$O$26),"")</f>
        <v/>
      </c>
      <c r="AG48" s="69" t="str">
        <f>IF(AND('Mapa final'!$Y$27="Muy Baja",'Mapa final'!$AA$27="Mayor"),CONCATENATE("R3C",'Mapa final'!$O$27),"")</f>
        <v/>
      </c>
      <c r="AH48" s="70" t="str">
        <f>IF(AND('Mapa final'!$Y$22="Muy Baja",'Mapa final'!$AA$22="Catastrófico"),CONCATENATE("R3C",'Mapa final'!$O$22),"")</f>
        <v/>
      </c>
      <c r="AI48" s="71" t="str">
        <f>IF(AND('Mapa final'!$Y$23="Muy Baja",'Mapa final'!$AA$23="Catastrófico"),CONCATENATE("R3C",'Mapa final'!$O$23),"")</f>
        <v/>
      </c>
      <c r="AJ48" s="71" t="str">
        <f>IF(AND('Mapa final'!$Y$24="Muy Baja",'Mapa final'!$AA$24="Catastrófico"),CONCATENATE("R3C",'Mapa final'!$O$24),"")</f>
        <v/>
      </c>
      <c r="AK48" s="71" t="str">
        <f>IF(AND('Mapa final'!$Y$25="Muy Baja",'Mapa final'!$AA$25="Catastrófico"),CONCATENATE("R3C",'Mapa final'!$O$25),"")</f>
        <v/>
      </c>
      <c r="AL48" s="71" t="str">
        <f>IF(AND('Mapa final'!$Y$26="Muy Baja",'Mapa final'!$AA$26="Catastrófico"),CONCATENATE("R3C",'Mapa final'!$O$26),"")</f>
        <v/>
      </c>
      <c r="AM48" s="72" t="str">
        <f>IF(AND('Mapa final'!$Y$27="Muy Baja",'Mapa final'!$AA$27="Catastrófico"),CONCATENATE("R3C",'Mapa final'!$O$27),"")</f>
        <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ht="15" customHeight="1" x14ac:dyDescent="0.25">
      <c r="A49" s="99"/>
      <c r="B49" s="238"/>
      <c r="C49" s="238"/>
      <c r="D49" s="239"/>
      <c r="E49" s="339"/>
      <c r="F49" s="340"/>
      <c r="G49" s="340"/>
      <c r="H49" s="340"/>
      <c r="I49" s="355"/>
      <c r="J49" s="92" t="str">
        <f>IF(AND('Mapa final'!$Y$28="Muy Baja",'Mapa final'!$AA$28="Leve"),CONCATENATE("R4C",'Mapa final'!$O$28),"")</f>
        <v/>
      </c>
      <c r="K49" s="93" t="str">
        <f>IF(AND('Mapa final'!$Y$29="Muy Baja",'Mapa final'!$AA$29="Leve"),CONCATENATE("R4C",'Mapa final'!$O$29),"")</f>
        <v/>
      </c>
      <c r="L49" s="93" t="str">
        <f>IF(AND('Mapa final'!$Y$30="Muy Baja",'Mapa final'!$AA$30="Leve"),CONCATENATE("R4C",'Mapa final'!$O$30),"")</f>
        <v/>
      </c>
      <c r="M49" s="93" t="str">
        <f>IF(AND('Mapa final'!$Y$31="Muy Baja",'Mapa final'!$AA$31="Leve"),CONCATENATE("R4C",'Mapa final'!$O$31),"")</f>
        <v/>
      </c>
      <c r="N49" s="93" t="str">
        <f>IF(AND('Mapa final'!$Y$32="Muy Baja",'Mapa final'!$AA$32="Leve"),CONCATENATE("R4C",'Mapa final'!$O$32),"")</f>
        <v/>
      </c>
      <c r="O49" s="94" t="str">
        <f>IF(AND('Mapa final'!$Y$33="Muy Baja",'Mapa final'!$AA$33="Leve"),CONCATENATE("R4C",'Mapa final'!$O$33),"")</f>
        <v/>
      </c>
      <c r="P49" s="92" t="str">
        <f>IF(AND('Mapa final'!$Y$28="Muy Baja",'Mapa final'!$AA$28="Menor"),CONCATENATE("R4C",'Mapa final'!$O$28),"")</f>
        <v/>
      </c>
      <c r="Q49" s="93" t="str">
        <f>IF(AND('Mapa final'!$Y$29="Muy Baja",'Mapa final'!$AA$29="Menor"),CONCATENATE("R4C",'Mapa final'!$O$29),"")</f>
        <v/>
      </c>
      <c r="R49" s="93" t="str">
        <f>IF(AND('Mapa final'!$Y$30="Muy Baja",'Mapa final'!$AA$30="Menor"),CONCATENATE("R4C",'Mapa final'!$O$30),"")</f>
        <v/>
      </c>
      <c r="S49" s="93" t="str">
        <f>IF(AND('Mapa final'!$Y$31="Muy Baja",'Mapa final'!$AA$31="Menor"),CONCATENATE("R4C",'Mapa final'!$O$31),"")</f>
        <v/>
      </c>
      <c r="T49" s="93" t="str">
        <f>IF(AND('Mapa final'!$Y$32="Muy Baja",'Mapa final'!$AA$32="Menor"),CONCATENATE("R4C",'Mapa final'!$O$32),"")</f>
        <v/>
      </c>
      <c r="U49" s="94" t="str">
        <f>IF(AND('Mapa final'!$Y$33="Muy Baja",'Mapa final'!$AA$33="Menor"),CONCATENATE("R4C",'Mapa final'!$O$33),"")</f>
        <v/>
      </c>
      <c r="V49" s="83" t="str">
        <f>IF(AND('Mapa final'!$Y$28="Muy Baja",'Mapa final'!$AA$28="Moderado"),CONCATENATE("R4C",'Mapa final'!$O$28),"")</f>
        <v/>
      </c>
      <c r="W49" s="84" t="str">
        <f>IF(AND('Mapa final'!$Y$29="Muy Baja",'Mapa final'!$AA$29="Moderado"),CONCATENATE("R4C",'Mapa final'!$O$29),"")</f>
        <v/>
      </c>
      <c r="X49" s="84" t="str">
        <f>IF(AND('Mapa final'!$Y$30="Muy Baja",'Mapa final'!$AA$30="Moderado"),CONCATENATE("R4C",'Mapa final'!$O$30),"")</f>
        <v/>
      </c>
      <c r="Y49" s="84" t="str">
        <f>IF(AND('Mapa final'!$Y$31="Muy Baja",'Mapa final'!$AA$31="Moderado"),CONCATENATE("R4C",'Mapa final'!$O$31),"")</f>
        <v/>
      </c>
      <c r="Z49" s="84" t="str">
        <f>IF(AND('Mapa final'!$Y$32="Muy Baja",'Mapa final'!$AA$32="Moderado"),CONCATENATE("R4C",'Mapa final'!$O$32),"")</f>
        <v/>
      </c>
      <c r="AA49" s="85" t="str">
        <f>IF(AND('Mapa final'!$Y$33="Muy Baja",'Mapa final'!$AA$33="Moderado"),CONCATENATE("R4C",'Mapa final'!$O$33),"")</f>
        <v/>
      </c>
      <c r="AB49" s="67" t="str">
        <f>IF(AND('Mapa final'!$Y$28="Muy Baja",'Mapa final'!$AA$28="Mayor"),CONCATENATE("R4C",'Mapa final'!$O$28),"")</f>
        <v/>
      </c>
      <c r="AC49" s="68" t="str">
        <f>IF(AND('Mapa final'!$Y$29="Muy Baja",'Mapa final'!$AA$29="Mayor"),CONCATENATE("R4C",'Mapa final'!$O$29),"")</f>
        <v/>
      </c>
      <c r="AD49" s="68" t="str">
        <f>IF(AND('Mapa final'!$Y$30="Muy Baja",'Mapa final'!$AA$30="Mayor"),CONCATENATE("R4C",'Mapa final'!$O$30),"")</f>
        <v/>
      </c>
      <c r="AE49" s="68" t="str">
        <f>IF(AND('Mapa final'!$Y$31="Muy Baja",'Mapa final'!$AA$31="Mayor"),CONCATENATE("R4C",'Mapa final'!$O$31),"")</f>
        <v/>
      </c>
      <c r="AF49" s="68" t="str">
        <f>IF(AND('Mapa final'!$Y$32="Muy Baja",'Mapa final'!$AA$32="Mayor"),CONCATENATE("R4C",'Mapa final'!$O$32),"")</f>
        <v/>
      </c>
      <c r="AG49" s="69" t="str">
        <f>IF(AND('Mapa final'!$Y$33="Muy Baja",'Mapa final'!$AA$33="Mayor"),CONCATENATE("R4C",'Mapa final'!$O$33),"")</f>
        <v/>
      </c>
      <c r="AH49" s="70" t="str">
        <f>IF(AND('Mapa final'!$Y$28="Muy Baja",'Mapa final'!$AA$28="Catastrófico"),CONCATENATE("R4C",'Mapa final'!$O$28),"")</f>
        <v/>
      </c>
      <c r="AI49" s="71" t="str">
        <f>IF(AND('Mapa final'!$Y$29="Muy Baja",'Mapa final'!$AA$29="Catastrófico"),CONCATENATE("R4C",'Mapa final'!$O$29),"")</f>
        <v/>
      </c>
      <c r="AJ49" s="71" t="str">
        <f>IF(AND('Mapa final'!$Y$30="Muy Baja",'Mapa final'!$AA$30="Catastrófico"),CONCATENATE("R4C",'Mapa final'!$O$30),"")</f>
        <v/>
      </c>
      <c r="AK49" s="71" t="str">
        <f>IF(AND('Mapa final'!$Y$31="Muy Baja",'Mapa final'!$AA$31="Catastrófico"),CONCATENATE("R4C",'Mapa final'!$O$31),"")</f>
        <v/>
      </c>
      <c r="AL49" s="71" t="str">
        <f>IF(AND('Mapa final'!$Y$32="Muy Baja",'Mapa final'!$AA$32="Catastrófico"),CONCATENATE("R4C",'Mapa final'!$O$32),"")</f>
        <v/>
      </c>
      <c r="AM49" s="72" t="str">
        <f>IF(AND('Mapa final'!$Y$33="Muy Baja",'Mapa final'!$AA$33="Catastrófico"),CONCATENATE("R4C",'Mapa final'!$O$33),"")</f>
        <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ht="15" customHeight="1" x14ac:dyDescent="0.25">
      <c r="A50" s="99"/>
      <c r="B50" s="238"/>
      <c r="C50" s="238"/>
      <c r="D50" s="239"/>
      <c r="E50" s="339"/>
      <c r="F50" s="340"/>
      <c r="G50" s="340"/>
      <c r="H50" s="340"/>
      <c r="I50" s="355"/>
      <c r="J50" s="92" t="str">
        <f>IF(AND('Mapa final'!$Y$34="Muy Baja",'Mapa final'!$AA$34="Leve"),CONCATENATE("R5C",'Mapa final'!$O$34),"")</f>
        <v/>
      </c>
      <c r="K50" s="93" t="str">
        <f>IF(AND('Mapa final'!$Y$35="Muy Baja",'Mapa final'!$AA$35="Leve"),CONCATENATE("R5C",'Mapa final'!$O$35),"")</f>
        <v/>
      </c>
      <c r="L50" s="93" t="str">
        <f>IF(AND('Mapa final'!$Y$36="Muy Baja",'Mapa final'!$AA$36="Leve"),CONCATENATE("R5C",'Mapa final'!$O$36),"")</f>
        <v/>
      </c>
      <c r="M50" s="93" t="str">
        <f>IF(AND('Mapa final'!$Y$37="Muy Baja",'Mapa final'!$AA$37="Leve"),CONCATENATE("R5C",'Mapa final'!$O$37),"")</f>
        <v/>
      </c>
      <c r="N50" s="93" t="str">
        <f>IF(AND('Mapa final'!$Y$38="Muy Baja",'Mapa final'!$AA$38="Leve"),CONCATENATE("R5C",'Mapa final'!$O$38),"")</f>
        <v/>
      </c>
      <c r="O50" s="94" t="str">
        <f>IF(AND('Mapa final'!$Y$39="Muy Baja",'Mapa final'!$AA$39="Leve"),CONCATENATE("R5C",'Mapa final'!$O$39),"")</f>
        <v/>
      </c>
      <c r="P50" s="92" t="str">
        <f>IF(AND('Mapa final'!$Y$34="Muy Baja",'Mapa final'!$AA$34="Menor"),CONCATENATE("R5C",'Mapa final'!$O$34),"")</f>
        <v/>
      </c>
      <c r="Q50" s="93" t="str">
        <f>IF(AND('Mapa final'!$Y$35="Muy Baja",'Mapa final'!$AA$35="Menor"),CONCATENATE("R5C",'Mapa final'!$O$35),"")</f>
        <v/>
      </c>
      <c r="R50" s="93" t="str">
        <f>IF(AND('Mapa final'!$Y$36="Muy Baja",'Mapa final'!$AA$36="Menor"),CONCATENATE("R5C",'Mapa final'!$O$36),"")</f>
        <v/>
      </c>
      <c r="S50" s="93" t="str">
        <f>IF(AND('Mapa final'!$Y$37="Muy Baja",'Mapa final'!$AA$37="Menor"),CONCATENATE("R5C",'Mapa final'!$O$37),"")</f>
        <v/>
      </c>
      <c r="T50" s="93" t="str">
        <f>IF(AND('Mapa final'!$Y$38="Muy Baja",'Mapa final'!$AA$38="Menor"),CONCATENATE("R5C",'Mapa final'!$O$38),"")</f>
        <v/>
      </c>
      <c r="U50" s="94" t="str">
        <f>IF(AND('Mapa final'!$Y$39="Muy Baja",'Mapa final'!$AA$39="Menor"),CONCATENATE("R5C",'Mapa final'!$O$39),"")</f>
        <v/>
      </c>
      <c r="V50" s="83" t="str">
        <f>IF(AND('Mapa final'!$Y$34="Muy Baja",'Mapa final'!$AA$34="Moderado"),CONCATENATE("R5C",'Mapa final'!$O$34),"")</f>
        <v/>
      </c>
      <c r="W50" s="84" t="str">
        <f>IF(AND('Mapa final'!$Y$35="Muy Baja",'Mapa final'!$AA$35="Moderado"),CONCATENATE("R5C",'Mapa final'!$O$35),"")</f>
        <v/>
      </c>
      <c r="X50" s="84" t="str">
        <f>IF(AND('Mapa final'!$Y$36="Muy Baja",'Mapa final'!$AA$36="Moderado"),CONCATENATE("R5C",'Mapa final'!$O$36),"")</f>
        <v/>
      </c>
      <c r="Y50" s="84" t="str">
        <f>IF(AND('Mapa final'!$Y$37="Muy Baja",'Mapa final'!$AA$37="Moderado"),CONCATENATE("R5C",'Mapa final'!$O$37),"")</f>
        <v/>
      </c>
      <c r="Z50" s="84" t="str">
        <f>IF(AND('Mapa final'!$Y$38="Muy Baja",'Mapa final'!$AA$38="Moderado"),CONCATENATE("R5C",'Mapa final'!$O$38),"")</f>
        <v/>
      </c>
      <c r="AA50" s="85" t="str">
        <f>IF(AND('Mapa final'!$Y$39="Muy Baja",'Mapa final'!$AA$39="Moderado"),CONCATENATE("R5C",'Mapa final'!$O$39),"")</f>
        <v/>
      </c>
      <c r="AB50" s="67" t="str">
        <f>IF(AND('Mapa final'!$Y$34="Muy Baja",'Mapa final'!$AA$34="Mayor"),CONCATENATE("R5C",'Mapa final'!$O$34),"")</f>
        <v/>
      </c>
      <c r="AC50" s="68" t="str">
        <f>IF(AND('Mapa final'!$Y$35="Muy Baja",'Mapa final'!$AA$35="Mayor"),CONCATENATE("R5C",'Mapa final'!$O$35),"")</f>
        <v/>
      </c>
      <c r="AD50" s="73" t="str">
        <f>IF(AND('Mapa final'!$Y$36="Muy Baja",'Mapa final'!$AA$36="Mayor"),CONCATENATE("R5C",'Mapa final'!$O$36),"")</f>
        <v/>
      </c>
      <c r="AE50" s="73" t="str">
        <f>IF(AND('Mapa final'!$Y$37="Muy Baja",'Mapa final'!$AA$37="Mayor"),CONCATENATE("R5C",'Mapa final'!$O$37),"")</f>
        <v/>
      </c>
      <c r="AF50" s="73" t="str">
        <f>IF(AND('Mapa final'!$Y$38="Muy Baja",'Mapa final'!$AA$38="Mayor"),CONCATENATE("R5C",'Mapa final'!$O$38),"")</f>
        <v/>
      </c>
      <c r="AG50" s="69" t="str">
        <f>IF(AND('Mapa final'!$Y$39="Muy Baja",'Mapa final'!$AA$39="Mayor"),CONCATENATE("R5C",'Mapa final'!$O$39),"")</f>
        <v/>
      </c>
      <c r="AH50" s="70" t="str">
        <f>IF(AND('Mapa final'!$Y$34="Muy Baja",'Mapa final'!$AA$34="Catastrófico"),CONCATENATE("R5C",'Mapa final'!$O$34),"")</f>
        <v/>
      </c>
      <c r="AI50" s="71" t="str">
        <f>IF(AND('Mapa final'!$Y$35="Muy Baja",'Mapa final'!$AA$35="Catastrófico"),CONCATENATE("R5C",'Mapa final'!$O$35),"")</f>
        <v/>
      </c>
      <c r="AJ50" s="71" t="str">
        <f>IF(AND('Mapa final'!$Y$36="Muy Baja",'Mapa final'!$AA$36="Catastrófico"),CONCATENATE("R5C",'Mapa final'!$O$36),"")</f>
        <v/>
      </c>
      <c r="AK50" s="71" t="str">
        <f>IF(AND('Mapa final'!$Y$37="Muy Baja",'Mapa final'!$AA$37="Catastrófico"),CONCATENATE("R5C",'Mapa final'!$O$37),"")</f>
        <v/>
      </c>
      <c r="AL50" s="71" t="str">
        <f>IF(AND('Mapa final'!$Y$38="Muy Baja",'Mapa final'!$AA$38="Catastrófico"),CONCATENATE("R5C",'Mapa final'!$O$38),"")</f>
        <v/>
      </c>
      <c r="AM50" s="72" t="str">
        <f>IF(AND('Mapa final'!$Y$39="Muy Baja",'Mapa final'!$AA$39="Catastrófico"),CONCATENATE("R5C",'Mapa final'!$O$39),"")</f>
        <v/>
      </c>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 customHeight="1" x14ac:dyDescent="0.25">
      <c r="A51" s="99"/>
      <c r="B51" s="238"/>
      <c r="C51" s="238"/>
      <c r="D51" s="239"/>
      <c r="E51" s="339"/>
      <c r="F51" s="340"/>
      <c r="G51" s="340"/>
      <c r="H51" s="340"/>
      <c r="I51" s="355"/>
      <c r="J51" s="92" t="str">
        <f>IF(AND('Mapa final'!$Y$40="Muy Baja",'Mapa final'!$AA$40="Leve"),CONCATENATE("R6C",'Mapa final'!$O$40),"")</f>
        <v/>
      </c>
      <c r="K51" s="93" t="str">
        <f>IF(AND('Mapa final'!$Y$41="Muy Baja",'Mapa final'!$AA$41="Leve"),CONCATENATE("R6C",'Mapa final'!$O$41),"")</f>
        <v/>
      </c>
      <c r="L51" s="93" t="str">
        <f>IF(AND('Mapa final'!$Y$42="Muy Baja",'Mapa final'!$AA$42="Leve"),CONCATENATE("R6C",'Mapa final'!$O$42),"")</f>
        <v/>
      </c>
      <c r="M51" s="93" t="str">
        <f>IF(AND('Mapa final'!$Y$43="Muy Baja",'Mapa final'!$AA$43="Leve"),CONCATENATE("R6C",'Mapa final'!$O$43),"")</f>
        <v/>
      </c>
      <c r="N51" s="93" t="str">
        <f>IF(AND('Mapa final'!$Y$44="Muy Baja",'Mapa final'!$AA$44="Leve"),CONCATENATE("R6C",'Mapa final'!$O$44),"")</f>
        <v/>
      </c>
      <c r="O51" s="94" t="str">
        <f>IF(AND('Mapa final'!$Y$45="Muy Baja",'Mapa final'!$AA$45="Leve"),CONCATENATE("R6C",'Mapa final'!$O$45),"")</f>
        <v/>
      </c>
      <c r="P51" s="92" t="str">
        <f>IF(AND('Mapa final'!$Y$40="Muy Baja",'Mapa final'!$AA$40="Menor"),CONCATENATE("R6C",'Mapa final'!$O$40),"")</f>
        <v/>
      </c>
      <c r="Q51" s="93" t="str">
        <f>IF(AND('Mapa final'!$Y$41="Muy Baja",'Mapa final'!$AA$41="Menor"),CONCATENATE("R6C",'Mapa final'!$O$41),"")</f>
        <v/>
      </c>
      <c r="R51" s="93" t="str">
        <f>IF(AND('Mapa final'!$Y$42="Muy Baja",'Mapa final'!$AA$42="Menor"),CONCATENATE("R6C",'Mapa final'!$O$42),"")</f>
        <v/>
      </c>
      <c r="S51" s="93" t="str">
        <f>IF(AND('Mapa final'!$Y$43="Muy Baja",'Mapa final'!$AA$43="Menor"),CONCATENATE("R6C",'Mapa final'!$O$43),"")</f>
        <v/>
      </c>
      <c r="T51" s="93" t="str">
        <f>IF(AND('Mapa final'!$Y$44="Muy Baja",'Mapa final'!$AA$44="Menor"),CONCATENATE("R6C",'Mapa final'!$O$44),"")</f>
        <v/>
      </c>
      <c r="U51" s="94" t="str">
        <f>IF(AND('Mapa final'!$Y$45="Muy Baja",'Mapa final'!$AA$45="Menor"),CONCATENATE("R6C",'Mapa final'!$O$45),"")</f>
        <v/>
      </c>
      <c r="V51" s="83" t="str">
        <f>IF(AND('Mapa final'!$Y$40="Muy Baja",'Mapa final'!$AA$40="Moderado"),CONCATENATE("R6C",'Mapa final'!$O$40),"")</f>
        <v/>
      </c>
      <c r="W51" s="84" t="str">
        <f>IF(AND('Mapa final'!$Y$41="Muy Baja",'Mapa final'!$AA$41="Moderado"),CONCATENATE("R6C",'Mapa final'!$O$41),"")</f>
        <v/>
      </c>
      <c r="X51" s="84" t="str">
        <f>IF(AND('Mapa final'!$Y$42="Muy Baja",'Mapa final'!$AA$42="Moderado"),CONCATENATE("R6C",'Mapa final'!$O$42),"")</f>
        <v/>
      </c>
      <c r="Y51" s="84" t="str">
        <f>IF(AND('Mapa final'!$Y$43="Muy Baja",'Mapa final'!$AA$43="Moderado"),CONCATENATE("R6C",'Mapa final'!$O$43),"")</f>
        <v/>
      </c>
      <c r="Z51" s="84" t="str">
        <f>IF(AND('Mapa final'!$Y$44="Muy Baja",'Mapa final'!$AA$44="Moderado"),CONCATENATE("R6C",'Mapa final'!$O$44),"")</f>
        <v/>
      </c>
      <c r="AA51" s="85" t="str">
        <f>IF(AND('Mapa final'!$Y$45="Muy Baja",'Mapa final'!$AA$45="Moderado"),CONCATENATE("R6C",'Mapa final'!$O$45),"")</f>
        <v/>
      </c>
      <c r="AB51" s="67" t="str">
        <f>IF(AND('Mapa final'!$Y$40="Muy Baja",'Mapa final'!$AA$40="Mayor"),CONCATENATE("R6C",'Mapa final'!$O$40),"")</f>
        <v/>
      </c>
      <c r="AC51" s="68" t="str">
        <f>IF(AND('Mapa final'!$Y$41="Muy Baja",'Mapa final'!$AA$41="Mayor"),CONCATENATE("R6C",'Mapa final'!$O$41),"")</f>
        <v/>
      </c>
      <c r="AD51" s="73" t="str">
        <f>IF(AND('Mapa final'!$Y$42="Muy Baja",'Mapa final'!$AA$42="Mayor"),CONCATENATE("R6C",'Mapa final'!$O$42),"")</f>
        <v/>
      </c>
      <c r="AE51" s="73" t="str">
        <f>IF(AND('Mapa final'!$Y$43="Muy Baja",'Mapa final'!$AA$43="Mayor"),CONCATENATE("R6C",'Mapa final'!$O$43),"")</f>
        <v/>
      </c>
      <c r="AF51" s="73" t="str">
        <f>IF(AND('Mapa final'!$Y$44="Muy Baja",'Mapa final'!$AA$44="Mayor"),CONCATENATE("R6C",'Mapa final'!$O$44),"")</f>
        <v/>
      </c>
      <c r="AG51" s="69" t="str">
        <f>IF(AND('Mapa final'!$Y$45="Muy Baja",'Mapa final'!$AA$45="Mayor"),CONCATENATE("R6C",'Mapa final'!$O$45),"")</f>
        <v/>
      </c>
      <c r="AH51" s="70" t="str">
        <f>IF(AND('Mapa final'!$Y$40="Muy Baja",'Mapa final'!$AA$40="Catastrófico"),CONCATENATE("R6C",'Mapa final'!$O$40),"")</f>
        <v/>
      </c>
      <c r="AI51" s="71" t="str">
        <f>IF(AND('Mapa final'!$Y$41="Muy Baja",'Mapa final'!$AA$41="Catastrófico"),CONCATENATE("R6C",'Mapa final'!$O$41),"")</f>
        <v/>
      </c>
      <c r="AJ51" s="71" t="str">
        <f>IF(AND('Mapa final'!$Y$42="Muy Baja",'Mapa final'!$AA$42="Catastrófico"),CONCATENATE("R6C",'Mapa final'!$O$42),"")</f>
        <v/>
      </c>
      <c r="AK51" s="71" t="str">
        <f>IF(AND('Mapa final'!$Y$43="Muy Baja",'Mapa final'!$AA$43="Catastrófico"),CONCATENATE("R6C",'Mapa final'!$O$43),"")</f>
        <v/>
      </c>
      <c r="AL51" s="71" t="str">
        <f>IF(AND('Mapa final'!$Y$44="Muy Baja",'Mapa final'!$AA$44="Catastrófico"),CONCATENATE("R6C",'Mapa final'!$O$44),"")</f>
        <v/>
      </c>
      <c r="AM51" s="72" t="str">
        <f>IF(AND('Mapa final'!$Y$45="Muy Baja",'Mapa final'!$AA$45="Catastrófico"),CONCATENATE("R6C",'Mapa final'!$O$45),"")</f>
        <v/>
      </c>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ht="15" customHeight="1" x14ac:dyDescent="0.25">
      <c r="A52" s="99"/>
      <c r="B52" s="238"/>
      <c r="C52" s="238"/>
      <c r="D52" s="239"/>
      <c r="E52" s="339"/>
      <c r="F52" s="340"/>
      <c r="G52" s="340"/>
      <c r="H52" s="340"/>
      <c r="I52" s="355"/>
      <c r="J52" s="92" t="str">
        <f>IF(AND('Mapa final'!$Y$46="Muy Baja",'Mapa final'!$AA$46="Leve"),CONCATENATE("R7C",'Mapa final'!$O$46),"")</f>
        <v/>
      </c>
      <c r="K52" s="93" t="str">
        <f>IF(AND('Mapa final'!$Y$47="Muy Baja",'Mapa final'!$AA$47="Leve"),CONCATENATE("R7C",'Mapa final'!$O$47),"")</f>
        <v/>
      </c>
      <c r="L52" s="93" t="str">
        <f>IF(AND('Mapa final'!$Y$48="Muy Baja",'Mapa final'!$AA$48="Leve"),CONCATENATE("R7C",'Mapa final'!$O$48),"")</f>
        <v/>
      </c>
      <c r="M52" s="93" t="str">
        <f>IF(AND('Mapa final'!$Y$49="Muy Baja",'Mapa final'!$AA$49="Leve"),CONCATENATE("R7C",'Mapa final'!$O$49),"")</f>
        <v/>
      </c>
      <c r="N52" s="93" t="str">
        <f>IF(AND('Mapa final'!$Y$50="Muy Baja",'Mapa final'!$AA$50="Leve"),CONCATENATE("R7C",'Mapa final'!$O$50),"")</f>
        <v/>
      </c>
      <c r="O52" s="94" t="str">
        <f>IF(AND('Mapa final'!$Y$51="Muy Baja",'Mapa final'!$AA$51="Leve"),CONCATENATE("R7C",'Mapa final'!$O$51),"")</f>
        <v/>
      </c>
      <c r="P52" s="92" t="str">
        <f>IF(AND('Mapa final'!$Y$46="Muy Baja",'Mapa final'!$AA$46="Menor"),CONCATENATE("R7C",'Mapa final'!$O$46),"")</f>
        <v/>
      </c>
      <c r="Q52" s="93" t="str">
        <f>IF(AND('Mapa final'!$Y$47="Muy Baja",'Mapa final'!$AA$47="Menor"),CONCATENATE("R7C",'Mapa final'!$O$47),"")</f>
        <v/>
      </c>
      <c r="R52" s="93" t="str">
        <f>IF(AND('Mapa final'!$Y$48="Muy Baja",'Mapa final'!$AA$48="Menor"),CONCATENATE("R7C",'Mapa final'!$O$48),"")</f>
        <v/>
      </c>
      <c r="S52" s="93" t="str">
        <f>IF(AND('Mapa final'!$Y$49="Muy Baja",'Mapa final'!$AA$49="Menor"),CONCATENATE("R7C",'Mapa final'!$O$49),"")</f>
        <v/>
      </c>
      <c r="T52" s="93" t="str">
        <f>IF(AND('Mapa final'!$Y$50="Muy Baja",'Mapa final'!$AA$50="Menor"),CONCATENATE("R7C",'Mapa final'!$O$50),"")</f>
        <v/>
      </c>
      <c r="U52" s="94" t="str">
        <f>IF(AND('Mapa final'!$Y$51="Muy Baja",'Mapa final'!$AA$51="Menor"),CONCATENATE("R7C",'Mapa final'!$O$51),"")</f>
        <v/>
      </c>
      <c r="V52" s="83" t="str">
        <f>IF(AND('Mapa final'!$Y$46="Muy Baja",'Mapa final'!$AA$46="Moderado"),CONCATENATE("R7C",'Mapa final'!$O$46),"")</f>
        <v/>
      </c>
      <c r="W52" s="84" t="str">
        <f>IF(AND('Mapa final'!$Y$47="Muy Baja",'Mapa final'!$AA$47="Moderado"),CONCATENATE("R7C",'Mapa final'!$O$47),"")</f>
        <v/>
      </c>
      <c r="X52" s="84" t="str">
        <f>IF(AND('Mapa final'!$Y$48="Muy Baja",'Mapa final'!$AA$48="Moderado"),CONCATENATE("R7C",'Mapa final'!$O$48),"")</f>
        <v/>
      </c>
      <c r="Y52" s="84" t="str">
        <f>IF(AND('Mapa final'!$Y$49="Muy Baja",'Mapa final'!$AA$49="Moderado"),CONCATENATE("R7C",'Mapa final'!$O$49),"")</f>
        <v/>
      </c>
      <c r="Z52" s="84" t="str">
        <f>IF(AND('Mapa final'!$Y$50="Muy Baja",'Mapa final'!$AA$50="Moderado"),CONCATENATE("R7C",'Mapa final'!$O$50),"")</f>
        <v/>
      </c>
      <c r="AA52" s="85" t="str">
        <f>IF(AND('Mapa final'!$Y$51="Muy Baja",'Mapa final'!$AA$51="Moderado"),CONCATENATE("R7C",'Mapa final'!$O$51),"")</f>
        <v/>
      </c>
      <c r="AB52" s="67" t="str">
        <f>IF(AND('Mapa final'!$Y$46="Muy Baja",'Mapa final'!$AA$46="Mayor"),CONCATENATE("R7C",'Mapa final'!$O$46),"")</f>
        <v/>
      </c>
      <c r="AC52" s="68" t="str">
        <f>IF(AND('Mapa final'!$Y$47="Muy Baja",'Mapa final'!$AA$47="Mayor"),CONCATENATE("R7C",'Mapa final'!$O$47),"")</f>
        <v/>
      </c>
      <c r="AD52" s="73" t="str">
        <f>IF(AND('Mapa final'!$Y$48="Muy Baja",'Mapa final'!$AA$48="Mayor"),CONCATENATE("R7C",'Mapa final'!$O$48),"")</f>
        <v/>
      </c>
      <c r="AE52" s="73" t="str">
        <f>IF(AND('Mapa final'!$Y$49="Muy Baja",'Mapa final'!$AA$49="Mayor"),CONCATENATE("R7C",'Mapa final'!$O$49),"")</f>
        <v/>
      </c>
      <c r="AF52" s="73" t="str">
        <f>IF(AND('Mapa final'!$Y$50="Muy Baja",'Mapa final'!$AA$50="Mayor"),CONCATENATE("R7C",'Mapa final'!$O$50),"")</f>
        <v/>
      </c>
      <c r="AG52" s="69" t="str">
        <f>IF(AND('Mapa final'!$Y$51="Muy Baja",'Mapa final'!$AA$51="Mayor"),CONCATENATE("R7C",'Mapa final'!$O$51),"")</f>
        <v/>
      </c>
      <c r="AH52" s="70" t="str">
        <f>IF(AND('Mapa final'!$Y$46="Muy Baja",'Mapa final'!$AA$46="Catastrófico"),CONCATENATE("R7C",'Mapa final'!$O$46),"")</f>
        <v/>
      </c>
      <c r="AI52" s="71" t="str">
        <f>IF(AND('Mapa final'!$Y$47="Muy Baja",'Mapa final'!$AA$47="Catastrófico"),CONCATENATE("R7C",'Mapa final'!$O$47),"")</f>
        <v/>
      </c>
      <c r="AJ52" s="71" t="str">
        <f>IF(AND('Mapa final'!$Y$48="Muy Baja",'Mapa final'!$AA$48="Catastrófico"),CONCATENATE("R7C",'Mapa final'!$O$48),"")</f>
        <v/>
      </c>
      <c r="AK52" s="71" t="str">
        <f>IF(AND('Mapa final'!$Y$49="Muy Baja",'Mapa final'!$AA$49="Catastrófico"),CONCATENATE("R7C",'Mapa final'!$O$49),"")</f>
        <v/>
      </c>
      <c r="AL52" s="71" t="str">
        <f>IF(AND('Mapa final'!$Y$50="Muy Baja",'Mapa final'!$AA$50="Catastrófico"),CONCATENATE("R7C",'Mapa final'!$O$50),"")</f>
        <v/>
      </c>
      <c r="AM52" s="72" t="str">
        <f>IF(AND('Mapa final'!$Y$51="Muy Baja",'Mapa final'!$AA$51="Catastrófico"),CONCATENATE("R7C",'Mapa final'!$O$51),"")</f>
        <v/>
      </c>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238"/>
      <c r="C53" s="238"/>
      <c r="D53" s="239"/>
      <c r="E53" s="339"/>
      <c r="F53" s="340"/>
      <c r="G53" s="340"/>
      <c r="H53" s="340"/>
      <c r="I53" s="355"/>
      <c r="J53" s="92" t="str">
        <f>IF(AND('Mapa final'!$Y$52="Muy Baja",'Mapa final'!$AA$52="Leve"),CONCATENATE("R8C",'Mapa final'!$O$52),"")</f>
        <v/>
      </c>
      <c r="K53" s="93" t="str">
        <f>IF(AND('Mapa final'!$Y$53="Muy Baja",'Mapa final'!$AA$53="Leve"),CONCATENATE("R8C",'Mapa final'!$O$53),"")</f>
        <v/>
      </c>
      <c r="L53" s="93" t="str">
        <f>IF(AND('Mapa final'!$Y$54="Muy Baja",'Mapa final'!$AA$54="Leve"),CONCATENATE("R8C",'Mapa final'!$O$54),"")</f>
        <v/>
      </c>
      <c r="M53" s="93" t="str">
        <f>IF(AND('Mapa final'!$Y$55="Muy Baja",'Mapa final'!$AA$55="Leve"),CONCATENATE("R8C",'Mapa final'!$O$55),"")</f>
        <v/>
      </c>
      <c r="N53" s="93" t="str">
        <f>IF(AND('Mapa final'!$Y$56="Muy Baja",'Mapa final'!$AA$56="Leve"),CONCATENATE("R8C",'Mapa final'!$O$56),"")</f>
        <v/>
      </c>
      <c r="O53" s="94" t="str">
        <f>IF(AND('Mapa final'!$Y$57="Muy Baja",'Mapa final'!$AA$57="Leve"),CONCATENATE("R8C",'Mapa final'!$O$57),"")</f>
        <v/>
      </c>
      <c r="P53" s="92" t="str">
        <f>IF(AND('Mapa final'!$Y$52="Muy Baja",'Mapa final'!$AA$52="Menor"),CONCATENATE("R8C",'Mapa final'!$O$52),"")</f>
        <v/>
      </c>
      <c r="Q53" s="93" t="str">
        <f>IF(AND('Mapa final'!$Y$53="Muy Baja",'Mapa final'!$AA$53="Menor"),CONCATENATE("R8C",'Mapa final'!$O$53),"")</f>
        <v/>
      </c>
      <c r="R53" s="93" t="str">
        <f>IF(AND('Mapa final'!$Y$54="Muy Baja",'Mapa final'!$AA$54="Menor"),CONCATENATE("R8C",'Mapa final'!$O$54),"")</f>
        <v/>
      </c>
      <c r="S53" s="93" t="str">
        <f>IF(AND('Mapa final'!$Y$55="Muy Baja",'Mapa final'!$AA$55="Menor"),CONCATENATE("R8C",'Mapa final'!$O$55),"")</f>
        <v/>
      </c>
      <c r="T53" s="93" t="str">
        <f>IF(AND('Mapa final'!$Y$56="Muy Baja",'Mapa final'!$AA$56="Menor"),CONCATENATE("R8C",'Mapa final'!$O$56),"")</f>
        <v/>
      </c>
      <c r="U53" s="94" t="str">
        <f>IF(AND('Mapa final'!$Y$57="Muy Baja",'Mapa final'!$AA$57="Menor"),CONCATENATE("R8C",'Mapa final'!$O$57),"")</f>
        <v/>
      </c>
      <c r="V53" s="83" t="str">
        <f>IF(AND('Mapa final'!$Y$52="Muy Baja",'Mapa final'!$AA$52="Moderado"),CONCATENATE("R8C",'Mapa final'!$O$52),"")</f>
        <v/>
      </c>
      <c r="W53" s="84" t="str">
        <f>IF(AND('Mapa final'!$Y$53="Muy Baja",'Mapa final'!$AA$53="Moderado"),CONCATENATE("R8C",'Mapa final'!$O$53),"")</f>
        <v/>
      </c>
      <c r="X53" s="84" t="str">
        <f>IF(AND('Mapa final'!$Y$54="Muy Baja",'Mapa final'!$AA$54="Moderado"),CONCATENATE("R8C",'Mapa final'!$O$54),"")</f>
        <v/>
      </c>
      <c r="Y53" s="84" t="str">
        <f>IF(AND('Mapa final'!$Y$55="Muy Baja",'Mapa final'!$AA$55="Moderado"),CONCATENATE("R8C",'Mapa final'!$O$55),"")</f>
        <v/>
      </c>
      <c r="Z53" s="84" t="str">
        <f>IF(AND('Mapa final'!$Y$56="Muy Baja",'Mapa final'!$AA$56="Moderado"),CONCATENATE("R8C",'Mapa final'!$O$56),"")</f>
        <v/>
      </c>
      <c r="AA53" s="85" t="str">
        <f>IF(AND('Mapa final'!$Y$57="Muy Baja",'Mapa final'!$AA$57="Moderado"),CONCATENATE("R8C",'Mapa final'!$O$57),"")</f>
        <v/>
      </c>
      <c r="AB53" s="67" t="str">
        <f>IF(AND('Mapa final'!$Y$52="Muy Baja",'Mapa final'!$AA$52="Mayor"),CONCATENATE("R8C",'Mapa final'!$O$52),"")</f>
        <v/>
      </c>
      <c r="AC53" s="68" t="str">
        <f>IF(AND('Mapa final'!$Y$53="Muy Baja",'Mapa final'!$AA$53="Mayor"),CONCATENATE("R8C",'Mapa final'!$O$53),"")</f>
        <v/>
      </c>
      <c r="AD53" s="73" t="str">
        <f>IF(AND('Mapa final'!$Y$54="Muy Baja",'Mapa final'!$AA$54="Mayor"),CONCATENATE("R8C",'Mapa final'!$O$54),"")</f>
        <v/>
      </c>
      <c r="AE53" s="73" t="str">
        <f>IF(AND('Mapa final'!$Y$55="Muy Baja",'Mapa final'!$AA$55="Mayor"),CONCATENATE("R8C",'Mapa final'!$O$55),"")</f>
        <v/>
      </c>
      <c r="AF53" s="73" t="str">
        <f>IF(AND('Mapa final'!$Y$56="Muy Baja",'Mapa final'!$AA$56="Mayor"),CONCATENATE("R8C",'Mapa final'!$O$56),"")</f>
        <v/>
      </c>
      <c r="AG53" s="69" t="str">
        <f>IF(AND('Mapa final'!$Y$57="Muy Baja",'Mapa final'!$AA$57="Mayor"),CONCATENATE("R8C",'Mapa final'!$O$57),"")</f>
        <v/>
      </c>
      <c r="AH53" s="70" t="str">
        <f>IF(AND('Mapa final'!$Y$52="Muy Baja",'Mapa final'!$AA$52="Catastrófico"),CONCATENATE("R8C",'Mapa final'!$O$52),"")</f>
        <v/>
      </c>
      <c r="AI53" s="71" t="str">
        <f>IF(AND('Mapa final'!$Y$53="Muy Baja",'Mapa final'!$AA$53="Catastrófico"),CONCATENATE("R8C",'Mapa final'!$O$53),"")</f>
        <v/>
      </c>
      <c r="AJ53" s="71" t="str">
        <f>IF(AND('Mapa final'!$Y$54="Muy Baja",'Mapa final'!$AA$54="Catastrófico"),CONCATENATE("R8C",'Mapa final'!$O$54),"")</f>
        <v/>
      </c>
      <c r="AK53" s="71" t="str">
        <f>IF(AND('Mapa final'!$Y$55="Muy Baja",'Mapa final'!$AA$55="Catastrófico"),CONCATENATE("R8C",'Mapa final'!$O$55),"")</f>
        <v/>
      </c>
      <c r="AL53" s="71" t="str">
        <f>IF(AND('Mapa final'!$Y$56="Muy Baja",'Mapa final'!$AA$56="Catastrófico"),CONCATENATE("R8C",'Mapa final'!$O$56),"")</f>
        <v/>
      </c>
      <c r="AM53" s="72" t="str">
        <f>IF(AND('Mapa final'!$Y$57="Muy Baja",'Mapa final'!$AA$57="Catastrófico"),CONCATENATE("R8C",'Mapa final'!$O$57),"")</f>
        <v/>
      </c>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238"/>
      <c r="C54" s="238"/>
      <c r="D54" s="239"/>
      <c r="E54" s="339"/>
      <c r="F54" s="340"/>
      <c r="G54" s="340"/>
      <c r="H54" s="340"/>
      <c r="I54" s="355"/>
      <c r="J54" s="92" t="str">
        <f>IF(AND('Mapa final'!$Y$58="Muy Baja",'Mapa final'!$AA$58="Leve"),CONCATENATE("R9C",'Mapa final'!$O$58),"")</f>
        <v/>
      </c>
      <c r="K54" s="93" t="str">
        <f>IF(AND('Mapa final'!$Y$59="Muy Baja",'Mapa final'!$AA$59="Leve"),CONCATENATE("R9C",'Mapa final'!$O$59),"")</f>
        <v/>
      </c>
      <c r="L54" s="93" t="str">
        <f>IF(AND('Mapa final'!$Y$60="Muy Baja",'Mapa final'!$AA$60="Leve"),CONCATENATE("R9C",'Mapa final'!$O$60),"")</f>
        <v/>
      </c>
      <c r="M54" s="93" t="str">
        <f>IF(AND('Mapa final'!$Y$61="Muy Baja",'Mapa final'!$AA$61="Leve"),CONCATENATE("R9C",'Mapa final'!$O$61),"")</f>
        <v/>
      </c>
      <c r="N54" s="93" t="str">
        <f>IF(AND('Mapa final'!$Y$62="Muy Baja",'Mapa final'!$AA$62="Leve"),CONCATENATE("R9C",'Mapa final'!$O$62),"")</f>
        <v/>
      </c>
      <c r="O54" s="94" t="str">
        <f>IF(AND('Mapa final'!$Y$63="Muy Baja",'Mapa final'!$AA$63="Leve"),CONCATENATE("R9C",'Mapa final'!$O$63),"")</f>
        <v/>
      </c>
      <c r="P54" s="92" t="str">
        <f>IF(AND('Mapa final'!$Y$58="Muy Baja",'Mapa final'!$AA$58="Menor"),CONCATENATE("R9C",'Mapa final'!$O$58),"")</f>
        <v/>
      </c>
      <c r="Q54" s="93" t="str">
        <f>IF(AND('Mapa final'!$Y$59="Muy Baja",'Mapa final'!$AA$59="Menor"),CONCATENATE("R9C",'Mapa final'!$O$59),"")</f>
        <v/>
      </c>
      <c r="R54" s="93" t="str">
        <f>IF(AND('Mapa final'!$Y$60="Muy Baja",'Mapa final'!$AA$60="Menor"),CONCATENATE("R9C",'Mapa final'!$O$60),"")</f>
        <v/>
      </c>
      <c r="S54" s="93" t="str">
        <f>IF(AND('Mapa final'!$Y$61="Muy Baja",'Mapa final'!$AA$61="Menor"),CONCATENATE("R9C",'Mapa final'!$O$61),"")</f>
        <v/>
      </c>
      <c r="T54" s="93" t="str">
        <f>IF(AND('Mapa final'!$Y$62="Muy Baja",'Mapa final'!$AA$62="Menor"),CONCATENATE("R9C",'Mapa final'!$O$62),"")</f>
        <v/>
      </c>
      <c r="U54" s="94" t="str">
        <f>IF(AND('Mapa final'!$Y$63="Muy Baja",'Mapa final'!$AA$63="Menor"),CONCATENATE("R9C",'Mapa final'!$O$63),"")</f>
        <v/>
      </c>
      <c r="V54" s="83" t="str">
        <f>IF(AND('Mapa final'!$Y$58="Muy Baja",'Mapa final'!$AA$58="Moderado"),CONCATENATE("R9C",'Mapa final'!$O$58),"")</f>
        <v/>
      </c>
      <c r="W54" s="84" t="str">
        <f>IF(AND('Mapa final'!$Y$59="Muy Baja",'Mapa final'!$AA$59="Moderado"),CONCATENATE("R9C",'Mapa final'!$O$59),"")</f>
        <v/>
      </c>
      <c r="X54" s="84" t="str">
        <f>IF(AND('Mapa final'!$Y$60="Muy Baja",'Mapa final'!$AA$60="Moderado"),CONCATENATE("R9C",'Mapa final'!$O$60),"")</f>
        <v/>
      </c>
      <c r="Y54" s="84" t="str">
        <f>IF(AND('Mapa final'!$Y$61="Muy Baja",'Mapa final'!$AA$61="Moderado"),CONCATENATE("R9C",'Mapa final'!$O$61),"")</f>
        <v/>
      </c>
      <c r="Z54" s="84" t="str">
        <f>IF(AND('Mapa final'!$Y$62="Muy Baja",'Mapa final'!$AA$62="Moderado"),CONCATENATE("R9C",'Mapa final'!$O$62),"")</f>
        <v/>
      </c>
      <c r="AA54" s="85" t="str">
        <f>IF(AND('Mapa final'!$Y$63="Muy Baja",'Mapa final'!$AA$63="Moderado"),CONCATENATE("R9C",'Mapa final'!$O$63),"")</f>
        <v/>
      </c>
      <c r="AB54" s="67" t="str">
        <f>IF(AND('Mapa final'!$Y$58="Muy Baja",'Mapa final'!$AA$58="Mayor"),CONCATENATE("R9C",'Mapa final'!$O$58),"")</f>
        <v/>
      </c>
      <c r="AC54" s="68" t="str">
        <f>IF(AND('Mapa final'!$Y$59="Muy Baja",'Mapa final'!$AA$59="Mayor"),CONCATENATE("R9C",'Mapa final'!$O$59),"")</f>
        <v/>
      </c>
      <c r="AD54" s="73" t="str">
        <f>IF(AND('Mapa final'!$Y$60="Muy Baja",'Mapa final'!$AA$60="Mayor"),CONCATENATE("R9C",'Mapa final'!$O$60),"")</f>
        <v/>
      </c>
      <c r="AE54" s="73" t="str">
        <f>IF(AND('Mapa final'!$Y$61="Muy Baja",'Mapa final'!$AA$61="Mayor"),CONCATENATE("R9C",'Mapa final'!$O$61),"")</f>
        <v/>
      </c>
      <c r="AF54" s="73" t="str">
        <f>IF(AND('Mapa final'!$Y$62="Muy Baja",'Mapa final'!$AA$62="Mayor"),CONCATENATE("R9C",'Mapa final'!$O$62),"")</f>
        <v/>
      </c>
      <c r="AG54" s="69" t="str">
        <f>IF(AND('Mapa final'!$Y$63="Muy Baja",'Mapa final'!$AA$63="Mayor"),CONCATENATE("R9C",'Mapa final'!$O$63),"")</f>
        <v/>
      </c>
      <c r="AH54" s="70" t="str">
        <f>IF(AND('Mapa final'!$Y$58="Muy Baja",'Mapa final'!$AA$58="Catastrófico"),CONCATENATE("R9C",'Mapa final'!$O$58),"")</f>
        <v/>
      </c>
      <c r="AI54" s="71" t="str">
        <f>IF(AND('Mapa final'!$Y$59="Muy Baja",'Mapa final'!$AA$59="Catastrófico"),CONCATENATE("R9C",'Mapa final'!$O$59),"")</f>
        <v/>
      </c>
      <c r="AJ54" s="71" t="str">
        <f>IF(AND('Mapa final'!$Y$60="Muy Baja",'Mapa final'!$AA$60="Catastrófico"),CONCATENATE("R9C",'Mapa final'!$O$60),"")</f>
        <v/>
      </c>
      <c r="AK54" s="71" t="str">
        <f>IF(AND('Mapa final'!$Y$61="Muy Baja",'Mapa final'!$AA$61="Catastrófico"),CONCATENATE("R9C",'Mapa final'!$O$61),"")</f>
        <v/>
      </c>
      <c r="AL54" s="71" t="str">
        <f>IF(AND('Mapa final'!$Y$62="Muy Baja",'Mapa final'!$AA$62="Catastrófico"),CONCATENATE("R9C",'Mapa final'!$O$62),"")</f>
        <v/>
      </c>
      <c r="AM54" s="72" t="str">
        <f>IF(AND('Mapa final'!$Y$63="Muy Baja",'Mapa final'!$AA$63="Catastrófico"),CONCATENATE("R9C",'Mapa final'!$O$63),"")</f>
        <v/>
      </c>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ht="15.75" customHeight="1" thickBot="1" x14ac:dyDescent="0.3">
      <c r="A55" s="99"/>
      <c r="B55" s="238"/>
      <c r="C55" s="238"/>
      <c r="D55" s="239"/>
      <c r="E55" s="341"/>
      <c r="F55" s="342"/>
      <c r="G55" s="342"/>
      <c r="H55" s="342"/>
      <c r="I55" s="356"/>
      <c r="J55" s="95" t="str">
        <f>IF(AND('Mapa final'!$Y$64="Muy Baja",'Mapa final'!$AA$64="Leve"),CONCATENATE("R10C",'Mapa final'!$O$64),"")</f>
        <v/>
      </c>
      <c r="K55" s="96" t="str">
        <f>IF(AND('Mapa final'!$Y$65="Muy Baja",'Mapa final'!$AA$65="Leve"),CONCATENATE("R10C",'Mapa final'!$O$65),"")</f>
        <v/>
      </c>
      <c r="L55" s="96" t="str">
        <f>IF(AND('Mapa final'!$Y$66="Muy Baja",'Mapa final'!$AA$66="Leve"),CONCATENATE("R10C",'Mapa final'!$O$66),"")</f>
        <v/>
      </c>
      <c r="M55" s="96" t="str">
        <f>IF(AND('Mapa final'!$Y$67="Muy Baja",'Mapa final'!$AA$67="Leve"),CONCATENATE("R10C",'Mapa final'!$O$67),"")</f>
        <v/>
      </c>
      <c r="N55" s="96" t="str">
        <f>IF(AND('Mapa final'!$Y$68="Muy Baja",'Mapa final'!$AA$68="Leve"),CONCATENATE("R10C",'Mapa final'!$O$68),"")</f>
        <v/>
      </c>
      <c r="O55" s="97" t="str">
        <f>IF(AND('Mapa final'!$Y$69="Muy Baja",'Mapa final'!$AA$69="Leve"),CONCATENATE("R10C",'Mapa final'!$O$69),"")</f>
        <v/>
      </c>
      <c r="P55" s="95" t="str">
        <f>IF(AND('Mapa final'!$Y$64="Muy Baja",'Mapa final'!$AA$64="Menor"),CONCATENATE("R10C",'Mapa final'!$O$64),"")</f>
        <v/>
      </c>
      <c r="Q55" s="96" t="str">
        <f>IF(AND('Mapa final'!$Y$65="Muy Baja",'Mapa final'!$AA$65="Menor"),CONCATENATE("R10C",'Mapa final'!$O$65),"")</f>
        <v/>
      </c>
      <c r="R55" s="96" t="str">
        <f>IF(AND('Mapa final'!$Y$66="Muy Baja",'Mapa final'!$AA$66="Menor"),CONCATENATE("R10C",'Mapa final'!$O$66),"")</f>
        <v/>
      </c>
      <c r="S55" s="96" t="str">
        <f>IF(AND('Mapa final'!$Y$67="Muy Baja",'Mapa final'!$AA$67="Menor"),CONCATENATE("R10C",'Mapa final'!$O$67),"")</f>
        <v/>
      </c>
      <c r="T55" s="96" t="str">
        <f>IF(AND('Mapa final'!$Y$68="Muy Baja",'Mapa final'!$AA$68="Menor"),CONCATENATE("R10C",'Mapa final'!$O$68),"")</f>
        <v/>
      </c>
      <c r="U55" s="97" t="str">
        <f>IF(AND('Mapa final'!$Y$69="Muy Baja",'Mapa final'!$AA$69="Menor"),CONCATENATE("R10C",'Mapa final'!$O$69),"")</f>
        <v/>
      </c>
      <c r="V55" s="86" t="str">
        <f>IF(AND('Mapa final'!$Y$64="Muy Baja",'Mapa final'!$AA$64="Moderado"),CONCATENATE("R10C",'Mapa final'!$O$64),"")</f>
        <v/>
      </c>
      <c r="W55" s="87" t="str">
        <f>IF(AND('Mapa final'!$Y$65="Muy Baja",'Mapa final'!$AA$65="Moderado"),CONCATENATE("R10C",'Mapa final'!$O$65),"")</f>
        <v/>
      </c>
      <c r="X55" s="87" t="str">
        <f>IF(AND('Mapa final'!$Y$66="Muy Baja",'Mapa final'!$AA$66="Moderado"),CONCATENATE("R10C",'Mapa final'!$O$66),"")</f>
        <v/>
      </c>
      <c r="Y55" s="87" t="str">
        <f>IF(AND('Mapa final'!$Y$67="Muy Baja",'Mapa final'!$AA$67="Moderado"),CONCATENATE("R10C",'Mapa final'!$O$67),"")</f>
        <v/>
      </c>
      <c r="Z55" s="87" t="str">
        <f>IF(AND('Mapa final'!$Y$68="Muy Baja",'Mapa final'!$AA$68="Moderado"),CONCATENATE("R10C",'Mapa final'!$O$68),"")</f>
        <v/>
      </c>
      <c r="AA55" s="88" t="str">
        <f>IF(AND('Mapa final'!$Y$69="Muy Baja",'Mapa final'!$AA$69="Moderado"),CONCATENATE("R10C",'Mapa final'!$O$69),"")</f>
        <v/>
      </c>
      <c r="AB55" s="74" t="str">
        <f>IF(AND('Mapa final'!$Y$64="Muy Baja",'Mapa final'!$AA$64="Mayor"),CONCATENATE("R10C",'Mapa final'!$O$64),"")</f>
        <v/>
      </c>
      <c r="AC55" s="75" t="str">
        <f>IF(AND('Mapa final'!$Y$65="Muy Baja",'Mapa final'!$AA$65="Mayor"),CONCATENATE("R10C",'Mapa final'!$O$65),"")</f>
        <v/>
      </c>
      <c r="AD55" s="75" t="str">
        <f>IF(AND('Mapa final'!$Y$66="Muy Baja",'Mapa final'!$AA$66="Mayor"),CONCATENATE("R10C",'Mapa final'!$O$66),"")</f>
        <v/>
      </c>
      <c r="AE55" s="75" t="str">
        <f>IF(AND('Mapa final'!$Y$67="Muy Baja",'Mapa final'!$AA$67="Mayor"),CONCATENATE("R10C",'Mapa final'!$O$67),"")</f>
        <v/>
      </c>
      <c r="AF55" s="75" t="str">
        <f>IF(AND('Mapa final'!$Y$68="Muy Baja",'Mapa final'!$AA$68="Mayor"),CONCATENATE("R10C",'Mapa final'!$O$68),"")</f>
        <v/>
      </c>
      <c r="AG55" s="76" t="str">
        <f>IF(AND('Mapa final'!$Y$69="Muy Baja",'Mapa final'!$AA$69="Mayor"),CONCATENATE("R10C",'Mapa final'!$O$69),"")</f>
        <v/>
      </c>
      <c r="AH55" s="77" t="str">
        <f>IF(AND('Mapa final'!$Y$64="Muy Baja",'Mapa final'!$AA$64="Catastrófico"),CONCATENATE("R10C",'Mapa final'!$O$64),"")</f>
        <v/>
      </c>
      <c r="AI55" s="78" t="str">
        <f>IF(AND('Mapa final'!$Y$65="Muy Baja",'Mapa final'!$AA$65="Catastrófico"),CONCATENATE("R10C",'Mapa final'!$O$65),"")</f>
        <v/>
      </c>
      <c r="AJ55" s="78" t="str">
        <f>IF(AND('Mapa final'!$Y$66="Muy Baja",'Mapa final'!$AA$66="Catastrófico"),CONCATENATE("R10C",'Mapa final'!$O$66),"")</f>
        <v/>
      </c>
      <c r="AK55" s="78" t="str">
        <f>IF(AND('Mapa final'!$Y$67="Muy Baja",'Mapa final'!$AA$67="Catastrófico"),CONCATENATE("R10C",'Mapa final'!$O$67),"")</f>
        <v/>
      </c>
      <c r="AL55" s="78" t="str">
        <f>IF(AND('Mapa final'!$Y$68="Muy Baja",'Mapa final'!$AA$68="Catastrófico"),CONCATENATE("R10C",'Mapa final'!$O$68),"")</f>
        <v/>
      </c>
      <c r="AM55" s="79" t="str">
        <f>IF(AND('Mapa final'!$Y$69="Muy Baja",'Mapa final'!$AA$69="Catastrófico"),CONCATENATE("R10C",'Mapa final'!$O$69),"")</f>
        <v/>
      </c>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335" t="s">
        <v>112</v>
      </c>
      <c r="K56" s="336"/>
      <c r="L56" s="336"/>
      <c r="M56" s="336"/>
      <c r="N56" s="336"/>
      <c r="O56" s="354"/>
      <c r="P56" s="335" t="s">
        <v>111</v>
      </c>
      <c r="Q56" s="336"/>
      <c r="R56" s="336"/>
      <c r="S56" s="336"/>
      <c r="T56" s="336"/>
      <c r="U56" s="354"/>
      <c r="V56" s="335" t="s">
        <v>110</v>
      </c>
      <c r="W56" s="336"/>
      <c r="X56" s="336"/>
      <c r="Y56" s="336"/>
      <c r="Z56" s="336"/>
      <c r="AA56" s="354"/>
      <c r="AB56" s="335" t="s">
        <v>109</v>
      </c>
      <c r="AC56" s="375"/>
      <c r="AD56" s="336"/>
      <c r="AE56" s="336"/>
      <c r="AF56" s="336"/>
      <c r="AG56" s="354"/>
      <c r="AH56" s="335" t="s">
        <v>108</v>
      </c>
      <c r="AI56" s="336"/>
      <c r="AJ56" s="336"/>
      <c r="AK56" s="336"/>
      <c r="AL56" s="336"/>
      <c r="AM56" s="354"/>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339"/>
      <c r="K57" s="340"/>
      <c r="L57" s="340"/>
      <c r="M57" s="340"/>
      <c r="N57" s="340"/>
      <c r="O57" s="355"/>
      <c r="P57" s="339"/>
      <c r="Q57" s="340"/>
      <c r="R57" s="340"/>
      <c r="S57" s="340"/>
      <c r="T57" s="340"/>
      <c r="U57" s="355"/>
      <c r="V57" s="339"/>
      <c r="W57" s="340"/>
      <c r="X57" s="340"/>
      <c r="Y57" s="340"/>
      <c r="Z57" s="340"/>
      <c r="AA57" s="355"/>
      <c r="AB57" s="339"/>
      <c r="AC57" s="340"/>
      <c r="AD57" s="340"/>
      <c r="AE57" s="340"/>
      <c r="AF57" s="340"/>
      <c r="AG57" s="355"/>
      <c r="AH57" s="339"/>
      <c r="AI57" s="340"/>
      <c r="AJ57" s="340"/>
      <c r="AK57" s="340"/>
      <c r="AL57" s="340"/>
      <c r="AM57" s="355"/>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339"/>
      <c r="K58" s="340"/>
      <c r="L58" s="340"/>
      <c r="M58" s="340"/>
      <c r="N58" s="340"/>
      <c r="O58" s="355"/>
      <c r="P58" s="339"/>
      <c r="Q58" s="340"/>
      <c r="R58" s="340"/>
      <c r="S58" s="340"/>
      <c r="T58" s="340"/>
      <c r="U58" s="355"/>
      <c r="V58" s="339"/>
      <c r="W58" s="340"/>
      <c r="X58" s="340"/>
      <c r="Y58" s="340"/>
      <c r="Z58" s="340"/>
      <c r="AA58" s="355"/>
      <c r="AB58" s="339"/>
      <c r="AC58" s="340"/>
      <c r="AD58" s="340"/>
      <c r="AE58" s="340"/>
      <c r="AF58" s="340"/>
      <c r="AG58" s="355"/>
      <c r="AH58" s="339"/>
      <c r="AI58" s="340"/>
      <c r="AJ58" s="340"/>
      <c r="AK58" s="340"/>
      <c r="AL58" s="340"/>
      <c r="AM58" s="355"/>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339"/>
      <c r="K59" s="340"/>
      <c r="L59" s="340"/>
      <c r="M59" s="340"/>
      <c r="N59" s="340"/>
      <c r="O59" s="355"/>
      <c r="P59" s="339"/>
      <c r="Q59" s="340"/>
      <c r="R59" s="340"/>
      <c r="S59" s="340"/>
      <c r="T59" s="340"/>
      <c r="U59" s="355"/>
      <c r="V59" s="339"/>
      <c r="W59" s="340"/>
      <c r="X59" s="340"/>
      <c r="Y59" s="340"/>
      <c r="Z59" s="340"/>
      <c r="AA59" s="355"/>
      <c r="AB59" s="339"/>
      <c r="AC59" s="340"/>
      <c r="AD59" s="340"/>
      <c r="AE59" s="340"/>
      <c r="AF59" s="340"/>
      <c r="AG59" s="355"/>
      <c r="AH59" s="339"/>
      <c r="AI59" s="340"/>
      <c r="AJ59" s="340"/>
      <c r="AK59" s="340"/>
      <c r="AL59" s="340"/>
      <c r="AM59" s="355"/>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339"/>
      <c r="K60" s="340"/>
      <c r="L60" s="340"/>
      <c r="M60" s="340"/>
      <c r="N60" s="340"/>
      <c r="O60" s="355"/>
      <c r="P60" s="339"/>
      <c r="Q60" s="340"/>
      <c r="R60" s="340"/>
      <c r="S60" s="340"/>
      <c r="T60" s="340"/>
      <c r="U60" s="355"/>
      <c r="V60" s="339"/>
      <c r="W60" s="340"/>
      <c r="X60" s="340"/>
      <c r="Y60" s="340"/>
      <c r="Z60" s="340"/>
      <c r="AA60" s="355"/>
      <c r="AB60" s="339"/>
      <c r="AC60" s="340"/>
      <c r="AD60" s="340"/>
      <c r="AE60" s="340"/>
      <c r="AF60" s="340"/>
      <c r="AG60" s="355"/>
      <c r="AH60" s="339"/>
      <c r="AI60" s="340"/>
      <c r="AJ60" s="340"/>
      <c r="AK60" s="340"/>
      <c r="AL60" s="340"/>
      <c r="AM60" s="355"/>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ht="15.75" thickBot="1" x14ac:dyDescent="0.3">
      <c r="A61" s="99"/>
      <c r="B61" s="99"/>
      <c r="C61" s="99"/>
      <c r="D61" s="99"/>
      <c r="E61" s="99"/>
      <c r="F61" s="99"/>
      <c r="G61" s="99"/>
      <c r="H61" s="99"/>
      <c r="I61" s="99"/>
      <c r="J61" s="341"/>
      <c r="K61" s="342"/>
      <c r="L61" s="342"/>
      <c r="M61" s="342"/>
      <c r="N61" s="342"/>
      <c r="O61" s="356"/>
      <c r="P61" s="341"/>
      <c r="Q61" s="342"/>
      <c r="R61" s="342"/>
      <c r="S61" s="342"/>
      <c r="T61" s="342"/>
      <c r="U61" s="356"/>
      <c r="V61" s="341"/>
      <c r="W61" s="342"/>
      <c r="X61" s="342"/>
      <c r="Y61" s="342"/>
      <c r="Z61" s="342"/>
      <c r="AA61" s="356"/>
      <c r="AB61" s="341"/>
      <c r="AC61" s="342"/>
      <c r="AD61" s="342"/>
      <c r="AE61" s="342"/>
      <c r="AF61" s="342"/>
      <c r="AG61" s="356"/>
      <c r="AH61" s="341"/>
      <c r="AI61" s="342"/>
      <c r="AJ61" s="342"/>
      <c r="AK61" s="342"/>
      <c r="AL61" s="342"/>
      <c r="AM61" s="356"/>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row>
    <row r="63" spans="1:80" ht="15" customHeigh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99"/>
      <c r="AV63" s="99"/>
      <c r="AW63" s="99"/>
      <c r="AX63" s="99"/>
      <c r="AY63" s="99"/>
      <c r="AZ63" s="99"/>
      <c r="BA63" s="99"/>
      <c r="BB63" s="99"/>
      <c r="BC63" s="99"/>
      <c r="BD63" s="99"/>
      <c r="BE63" s="99"/>
      <c r="BF63" s="99"/>
      <c r="BG63" s="99"/>
      <c r="BH63" s="99"/>
    </row>
    <row r="64" spans="1:80" ht="15" customHeigh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99"/>
      <c r="AV64" s="99"/>
      <c r="AW64" s="99"/>
      <c r="AX64" s="99"/>
      <c r="AY64" s="99"/>
      <c r="AZ64" s="99"/>
      <c r="BA64" s="99"/>
      <c r="BB64" s="99"/>
      <c r="BC64" s="99"/>
      <c r="BD64" s="99"/>
      <c r="BE64" s="99"/>
      <c r="BF64" s="99"/>
      <c r="BG64" s="99"/>
      <c r="BH64" s="99"/>
    </row>
    <row r="65" spans="1:6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row>
    <row r="66" spans="1:6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row>
    <row r="67" spans="1:6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row>
    <row r="68" spans="1:6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row>
    <row r="69" spans="1:6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row>
    <row r="70" spans="1:6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row>
    <row r="71" spans="1:6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row>
    <row r="72" spans="1:6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row>
    <row r="73" spans="1:6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row>
    <row r="74" spans="1:6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row>
    <row r="75" spans="1:6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row>
    <row r="76" spans="1:6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row>
    <row r="77" spans="1:6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row>
    <row r="78" spans="1:6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row>
    <row r="79" spans="1:6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row>
    <row r="80" spans="1:6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row>
    <row r="81" spans="1:60"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row>
    <row r="82" spans="1:60"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row>
    <row r="83" spans="1:60"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row>
    <row r="84" spans="1:60"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row>
    <row r="85" spans="1:60"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row>
    <row r="86" spans="1:60"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row>
    <row r="87" spans="1:60"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row>
    <row r="88" spans="1:60"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row>
    <row r="89" spans="1:60"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row>
    <row r="90" spans="1:60"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row>
    <row r="91" spans="1:60"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row>
    <row r="92" spans="1:60"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row>
    <row r="93" spans="1:60"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row>
    <row r="94" spans="1:60"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row>
    <row r="95" spans="1:60"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row>
    <row r="96" spans="1:60"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row>
    <row r="97" spans="1:60"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row>
    <row r="98" spans="1:60"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row>
    <row r="99" spans="1:60"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row>
    <row r="100" spans="1:60"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row>
    <row r="101" spans="1:60"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row>
    <row r="102" spans="1:60"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row>
    <row r="103" spans="1:60"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row>
    <row r="104" spans="1:60"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row>
    <row r="105" spans="1:60"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row>
    <row r="106" spans="1:60"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row>
    <row r="107" spans="1:60"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row>
    <row r="108" spans="1:60"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row>
    <row r="109" spans="1:60"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row>
    <row r="110" spans="1:60"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row>
    <row r="111" spans="1:60"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row>
    <row r="112" spans="1:60"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row>
    <row r="113" spans="1:60"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row>
    <row r="114" spans="1:60"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row>
    <row r="115" spans="1:60"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row>
    <row r="116" spans="1:60"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row>
    <row r="117" spans="1:60"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row>
    <row r="118" spans="1:60"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row>
    <row r="119" spans="1:60"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row>
    <row r="120" spans="1:60"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row>
    <row r="121" spans="1:60"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row>
    <row r="122" spans="1:60" x14ac:dyDescent="0.25">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row>
    <row r="123" spans="1:60" x14ac:dyDescent="0.25">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row>
    <row r="124" spans="1:60" x14ac:dyDescent="0.25">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row>
    <row r="125" spans="1:60" x14ac:dyDescent="0.25">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row>
    <row r="126" spans="1:60" x14ac:dyDescent="0.25">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row>
    <row r="127" spans="1:60" x14ac:dyDescent="0.25">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row>
    <row r="128" spans="1:60" x14ac:dyDescent="0.25">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row>
    <row r="129" spans="1:60" x14ac:dyDescent="0.2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row>
    <row r="130" spans="1:60" x14ac:dyDescent="0.25">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row>
    <row r="131" spans="1:60"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row>
    <row r="132" spans="1:60" x14ac:dyDescent="0.25">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row>
    <row r="133" spans="1:60" x14ac:dyDescent="0.25">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row>
    <row r="134" spans="1:60" x14ac:dyDescent="0.25">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row>
    <row r="135" spans="1:60" x14ac:dyDescent="0.25">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row>
    <row r="136" spans="1:60" x14ac:dyDescent="0.25">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row>
    <row r="137" spans="1:60" x14ac:dyDescent="0.25">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row>
    <row r="138" spans="1:60" x14ac:dyDescent="0.25">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row>
    <row r="139" spans="1:60" x14ac:dyDescent="0.25">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row>
    <row r="140" spans="1:60" x14ac:dyDescent="0.25">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row>
    <row r="141" spans="1:60" x14ac:dyDescent="0.25">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row>
    <row r="142" spans="1:60" x14ac:dyDescent="0.25">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row>
    <row r="143" spans="1:60" x14ac:dyDescent="0.25">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row>
    <row r="144" spans="1:60" x14ac:dyDescent="0.25">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row>
    <row r="145" spans="1:60" x14ac:dyDescent="0.25">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row>
    <row r="146" spans="1:60" x14ac:dyDescent="0.25">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row>
    <row r="147" spans="1:60" x14ac:dyDescent="0.25">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row>
    <row r="148" spans="1:60" x14ac:dyDescent="0.25">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row>
    <row r="149" spans="1:60" x14ac:dyDescent="0.25">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row>
    <row r="150" spans="1:60" x14ac:dyDescent="0.25">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row>
    <row r="151" spans="1:60" x14ac:dyDescent="0.25">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row>
    <row r="152" spans="1:60" x14ac:dyDescent="0.25">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row>
    <row r="153" spans="1:60" x14ac:dyDescent="0.25">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row>
    <row r="154" spans="1:60" x14ac:dyDescent="0.25">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row>
    <row r="155" spans="1:60" x14ac:dyDescent="0.25">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row>
    <row r="156" spans="1:60" x14ac:dyDescent="0.25">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row>
    <row r="157" spans="1:60" x14ac:dyDescent="0.25">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row>
    <row r="158" spans="1:60" x14ac:dyDescent="0.25">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row>
    <row r="159" spans="1:60" x14ac:dyDescent="0.25">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row>
    <row r="160" spans="1:60" x14ac:dyDescent="0.25">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row>
    <row r="161" spans="1:60" x14ac:dyDescent="0.25">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row>
    <row r="162" spans="1:60" x14ac:dyDescent="0.25">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row>
    <row r="163" spans="1:60" x14ac:dyDescent="0.25">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row>
    <row r="164" spans="1:60" x14ac:dyDescent="0.25">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row>
    <row r="165" spans="1:60" x14ac:dyDescent="0.25">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row>
    <row r="166" spans="1:60" x14ac:dyDescent="0.25">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row>
    <row r="167" spans="1:60" x14ac:dyDescent="0.25">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row>
    <row r="168" spans="1:60" x14ac:dyDescent="0.25">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row>
    <row r="169" spans="1:60" x14ac:dyDescent="0.25">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row>
    <row r="170" spans="1:60" x14ac:dyDescent="0.25">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row>
    <row r="171" spans="1:60" x14ac:dyDescent="0.25">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row>
    <row r="172" spans="1:60" x14ac:dyDescent="0.25">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row>
    <row r="173" spans="1:60" x14ac:dyDescent="0.25">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row>
    <row r="174" spans="1:60" x14ac:dyDescent="0.25">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row>
    <row r="175" spans="1:60" x14ac:dyDescent="0.25">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row>
    <row r="176" spans="1:60" x14ac:dyDescent="0.25">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row>
    <row r="177" spans="1:60" x14ac:dyDescent="0.25">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row>
    <row r="178" spans="1:60" x14ac:dyDescent="0.25">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row>
    <row r="179" spans="1:60" x14ac:dyDescent="0.25">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row>
    <row r="180" spans="1:60" x14ac:dyDescent="0.25">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row>
    <row r="181" spans="1:60" x14ac:dyDescent="0.25">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row>
    <row r="182" spans="1:60" x14ac:dyDescent="0.25">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row>
    <row r="183" spans="1:60" x14ac:dyDescent="0.25">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row>
    <row r="184" spans="1:60" x14ac:dyDescent="0.25">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row>
    <row r="185" spans="1:60" x14ac:dyDescent="0.25">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row>
    <row r="186" spans="1:60" x14ac:dyDescent="0.25">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row>
    <row r="187" spans="1:60" x14ac:dyDescent="0.25">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row>
    <row r="188" spans="1:60" x14ac:dyDescent="0.25">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row>
    <row r="189" spans="1:60" x14ac:dyDescent="0.25">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row>
    <row r="190" spans="1:60" x14ac:dyDescent="0.25">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row>
    <row r="191" spans="1:60" x14ac:dyDescent="0.25">
      <c r="A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row>
    <row r="192" spans="1:60" x14ac:dyDescent="0.25">
      <c r="A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row>
    <row r="193" spans="1:60" x14ac:dyDescent="0.25">
      <c r="A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row>
    <row r="194" spans="1:60" x14ac:dyDescent="0.25">
      <c r="A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row>
    <row r="195" spans="1:60" x14ac:dyDescent="0.25">
      <c r="A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row>
    <row r="196" spans="1:60" x14ac:dyDescent="0.25">
      <c r="A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row>
    <row r="197" spans="1:60" x14ac:dyDescent="0.25">
      <c r="A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row>
    <row r="198" spans="1:60" x14ac:dyDescent="0.25">
      <c r="A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row>
    <row r="199" spans="1:60" x14ac:dyDescent="0.25">
      <c r="A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row>
    <row r="200" spans="1:60" x14ac:dyDescent="0.25">
      <c r="A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row>
    <row r="201" spans="1:60" x14ac:dyDescent="0.25">
      <c r="A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row>
    <row r="202" spans="1:60" x14ac:dyDescent="0.25">
      <c r="A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row>
    <row r="203" spans="1:60" x14ac:dyDescent="0.25">
      <c r="A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row>
    <row r="204" spans="1:60" x14ac:dyDescent="0.25">
      <c r="A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row>
    <row r="205" spans="1:60" x14ac:dyDescent="0.25">
      <c r="A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row>
    <row r="206" spans="1:60" x14ac:dyDescent="0.25">
      <c r="A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row>
    <row r="207" spans="1:60" x14ac:dyDescent="0.25">
      <c r="A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row>
    <row r="208" spans="1:60" x14ac:dyDescent="0.25">
      <c r="A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row>
    <row r="209" spans="1:60" x14ac:dyDescent="0.25">
      <c r="A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row>
    <row r="210" spans="1:60" x14ac:dyDescent="0.25">
      <c r="A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row>
    <row r="211" spans="1:60" x14ac:dyDescent="0.25">
      <c r="A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row>
    <row r="212" spans="1:60" x14ac:dyDescent="0.25">
      <c r="A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row>
    <row r="213" spans="1:60" x14ac:dyDescent="0.25">
      <c r="A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row>
    <row r="214" spans="1:60" x14ac:dyDescent="0.25">
      <c r="A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row>
    <row r="215" spans="1:60" x14ac:dyDescent="0.25">
      <c r="A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row>
    <row r="216" spans="1:60" x14ac:dyDescent="0.25">
      <c r="A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row>
    <row r="217" spans="1:60" x14ac:dyDescent="0.25">
      <c r="A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row>
    <row r="218" spans="1:60" x14ac:dyDescent="0.25">
      <c r="A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row>
    <row r="219" spans="1:60" x14ac:dyDescent="0.25">
      <c r="A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row>
    <row r="220" spans="1:60" x14ac:dyDescent="0.25">
      <c r="A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row>
    <row r="221" spans="1:60" x14ac:dyDescent="0.25">
      <c r="A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row>
    <row r="222" spans="1:60" x14ac:dyDescent="0.25">
      <c r="A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row>
    <row r="223" spans="1:60" x14ac:dyDescent="0.25">
      <c r="A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row>
    <row r="224" spans="1:60" x14ac:dyDescent="0.25">
      <c r="A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row>
    <row r="225" spans="1:60" x14ac:dyDescent="0.25">
      <c r="A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row>
    <row r="226" spans="1:60" x14ac:dyDescent="0.25">
      <c r="A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row>
    <row r="227" spans="1:60" x14ac:dyDescent="0.25">
      <c r="A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row>
    <row r="228" spans="1:60" x14ac:dyDescent="0.25">
      <c r="A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row>
    <row r="229" spans="1:60" x14ac:dyDescent="0.25">
      <c r="A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row>
    <row r="230" spans="1:60" x14ac:dyDescent="0.25">
      <c r="A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row>
    <row r="231" spans="1:60" x14ac:dyDescent="0.25">
      <c r="A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row>
    <row r="232" spans="1:60" x14ac:dyDescent="0.25">
      <c r="A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row>
    <row r="233" spans="1:60" x14ac:dyDescent="0.25">
      <c r="A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row>
    <row r="234" spans="1:60" x14ac:dyDescent="0.25">
      <c r="A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row>
    <row r="235" spans="1:60" x14ac:dyDescent="0.25">
      <c r="A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row>
    <row r="236" spans="1:60" x14ac:dyDescent="0.25">
      <c r="A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row>
    <row r="237" spans="1:60" x14ac:dyDescent="0.25">
      <c r="A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row>
    <row r="238" spans="1:60" x14ac:dyDescent="0.25">
      <c r="A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row>
    <row r="239" spans="1:60" x14ac:dyDescent="0.25">
      <c r="A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row>
    <row r="240" spans="1:60" x14ac:dyDescent="0.25">
      <c r="A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row>
    <row r="241" spans="1:60" x14ac:dyDescent="0.25">
      <c r="A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row>
    <row r="242" spans="1:60" x14ac:dyDescent="0.25">
      <c r="A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row>
    <row r="243" spans="1:60" x14ac:dyDescent="0.25">
      <c r="A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row>
    <row r="244" spans="1:60" x14ac:dyDescent="0.25">
      <c r="A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row>
    <row r="245" spans="1:60" x14ac:dyDescent="0.25">
      <c r="A245" s="99"/>
    </row>
    <row r="246" spans="1:60" x14ac:dyDescent="0.25">
      <c r="A246" s="99"/>
    </row>
    <row r="247" spans="1:60" x14ac:dyDescent="0.25">
      <c r="A247" s="99"/>
    </row>
    <row r="248" spans="1:60" x14ac:dyDescent="0.25">
      <c r="A248" s="9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9"/>
      <c r="B1" s="376" t="s">
        <v>55</v>
      </c>
      <c r="C1" s="376"/>
      <c r="D1" s="376"/>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7"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7" ht="25.5" x14ac:dyDescent="0.25">
      <c r="A3" s="99"/>
      <c r="B3" s="11"/>
      <c r="C3" s="12" t="s">
        <v>52</v>
      </c>
      <c r="D3" s="12" t="s">
        <v>4</v>
      </c>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7" ht="51" x14ac:dyDescent="0.25">
      <c r="A4" s="99"/>
      <c r="B4" s="13" t="s">
        <v>51</v>
      </c>
      <c r="C4" s="14" t="s">
        <v>102</v>
      </c>
      <c r="D4" s="15">
        <v>0.2</v>
      </c>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7" ht="51" x14ac:dyDescent="0.25">
      <c r="A5" s="99"/>
      <c r="B5" s="16" t="s">
        <v>53</v>
      </c>
      <c r="C5" s="17" t="s">
        <v>103</v>
      </c>
      <c r="D5" s="18">
        <v>0.4</v>
      </c>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1:37" ht="51" x14ac:dyDescent="0.25">
      <c r="A6" s="99"/>
      <c r="B6" s="19" t="s">
        <v>107</v>
      </c>
      <c r="C6" s="17" t="s">
        <v>104</v>
      </c>
      <c r="D6" s="18">
        <v>0.6</v>
      </c>
      <c r="E6" s="99"/>
      <c r="F6" s="99"/>
      <c r="G6" s="99"/>
      <c r="H6" s="99"/>
      <c r="I6" s="99"/>
      <c r="J6" s="99"/>
      <c r="K6" s="99"/>
      <c r="L6" s="99"/>
      <c r="M6" s="99"/>
      <c r="N6" s="99"/>
      <c r="O6" s="99"/>
      <c r="P6" s="99"/>
      <c r="Q6" s="99"/>
      <c r="R6" s="99"/>
      <c r="S6" s="99"/>
      <c r="T6" s="99"/>
      <c r="U6" s="99"/>
      <c r="V6" s="99"/>
      <c r="W6" s="99"/>
      <c r="X6" s="99"/>
      <c r="Y6" s="99"/>
      <c r="Z6" s="99"/>
      <c r="AA6" s="99"/>
      <c r="AB6" s="99"/>
      <c r="AC6" s="99"/>
      <c r="AD6" s="99"/>
      <c r="AE6" s="99"/>
    </row>
    <row r="7" spans="1:37" ht="76.5" x14ac:dyDescent="0.25">
      <c r="A7" s="99"/>
      <c r="B7" s="20" t="s">
        <v>6</v>
      </c>
      <c r="C7" s="17" t="s">
        <v>105</v>
      </c>
      <c r="D7" s="18">
        <v>0.8</v>
      </c>
      <c r="E7" s="99"/>
      <c r="F7" s="99"/>
      <c r="G7" s="99"/>
      <c r="H7" s="99"/>
      <c r="I7" s="99"/>
      <c r="J7" s="99"/>
      <c r="K7" s="99"/>
      <c r="L7" s="99"/>
      <c r="M7" s="99"/>
      <c r="N7" s="99"/>
      <c r="O7" s="99"/>
      <c r="P7" s="99"/>
      <c r="Q7" s="99"/>
      <c r="R7" s="99"/>
      <c r="S7" s="99"/>
      <c r="T7" s="99"/>
      <c r="U7" s="99"/>
      <c r="V7" s="99"/>
      <c r="W7" s="99"/>
      <c r="X7" s="99"/>
      <c r="Y7" s="99"/>
      <c r="Z7" s="99"/>
      <c r="AA7" s="99"/>
      <c r="AB7" s="99"/>
      <c r="AC7" s="99"/>
      <c r="AD7" s="99"/>
      <c r="AE7" s="99"/>
    </row>
    <row r="8" spans="1:37" ht="51" x14ac:dyDescent="0.25">
      <c r="A8" s="99"/>
      <c r="B8" s="21" t="s">
        <v>54</v>
      </c>
      <c r="C8" s="17" t="s">
        <v>106</v>
      </c>
      <c r="D8" s="18">
        <v>1</v>
      </c>
      <c r="E8" s="99"/>
      <c r="F8" s="99"/>
      <c r="G8" s="99"/>
      <c r="H8" s="99"/>
      <c r="I8" s="99"/>
      <c r="J8" s="99"/>
      <c r="K8" s="99"/>
      <c r="L8" s="99"/>
      <c r="M8" s="99"/>
      <c r="N8" s="99"/>
      <c r="O8" s="99"/>
      <c r="P8" s="99"/>
      <c r="Q8" s="99"/>
      <c r="R8" s="99"/>
      <c r="S8" s="99"/>
      <c r="T8" s="99"/>
      <c r="U8" s="99"/>
      <c r="V8" s="99"/>
      <c r="W8" s="99"/>
      <c r="X8" s="99"/>
      <c r="Y8" s="99"/>
      <c r="Z8" s="99"/>
      <c r="AA8" s="99"/>
      <c r="AB8" s="99"/>
      <c r="AC8" s="99"/>
      <c r="AD8" s="99"/>
      <c r="AE8" s="99"/>
    </row>
    <row r="9" spans="1:37" x14ac:dyDescent="0.25">
      <c r="A9" s="99"/>
      <c r="B9" s="123"/>
      <c r="C9" s="123"/>
      <c r="D9" s="123"/>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row>
    <row r="10" spans="1:37" ht="16.5" x14ac:dyDescent="0.25">
      <c r="A10" s="99"/>
      <c r="B10" s="124"/>
      <c r="C10" s="123"/>
      <c r="D10" s="123"/>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1:37" x14ac:dyDescent="0.25">
      <c r="A11" s="99"/>
      <c r="B11" s="123"/>
      <c r="C11" s="123"/>
      <c r="D11" s="123"/>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x14ac:dyDescent="0.25">
      <c r="A12" s="99"/>
      <c r="B12" s="123"/>
      <c r="C12" s="123"/>
      <c r="D12" s="123"/>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x14ac:dyDescent="0.25">
      <c r="A13" s="99"/>
      <c r="B13" s="123"/>
      <c r="C13" s="123"/>
      <c r="D13" s="123"/>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row>
    <row r="14" spans="1:37" x14ac:dyDescent="0.25">
      <c r="A14" s="99"/>
      <c r="B14" s="123"/>
      <c r="C14" s="123"/>
      <c r="D14" s="123"/>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row>
    <row r="15" spans="1:37" x14ac:dyDescent="0.25">
      <c r="A15" s="99"/>
      <c r="B15" s="123"/>
      <c r="C15" s="123"/>
      <c r="D15" s="123"/>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row>
    <row r="16" spans="1:37" x14ac:dyDescent="0.25">
      <c r="A16" s="99"/>
      <c r="B16" s="123"/>
      <c r="C16" s="123"/>
      <c r="D16" s="123"/>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1:37" x14ac:dyDescent="0.25">
      <c r="A17" s="99"/>
      <c r="B17" s="123"/>
      <c r="C17" s="123"/>
      <c r="D17" s="123"/>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1:37" x14ac:dyDescent="0.25">
      <c r="A18" s="99"/>
      <c r="B18" s="123"/>
      <c r="C18" s="123"/>
      <c r="D18" s="123"/>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7"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row>
    <row r="20" spans="1:37" x14ac:dyDescent="0.2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row>
    <row r="21" spans="1:37" x14ac:dyDescent="0.2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row>
    <row r="22" spans="1:37" x14ac:dyDescent="0.2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row>
    <row r="23" spans="1:37" x14ac:dyDescent="0.25">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row>
    <row r="24" spans="1:37" x14ac:dyDescent="0.2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row>
    <row r="25" spans="1:37" x14ac:dyDescent="0.25">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row>
    <row r="26" spans="1:37" x14ac:dyDescent="0.25">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row>
    <row r="27" spans="1:37" x14ac:dyDescent="0.25">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row>
    <row r="28" spans="1:37" x14ac:dyDescent="0.25">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x14ac:dyDescent="0.25">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x14ac:dyDescent="0.25">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row>
    <row r="31" spans="1:37" x14ac:dyDescent="0.25">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row>
    <row r="32" spans="1:37" x14ac:dyDescent="0.2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row>
    <row r="33" spans="1:31" x14ac:dyDescent="0.25">
      <c r="A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row>
    <row r="34" spans="1:31" x14ac:dyDescent="0.25">
      <c r="A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x14ac:dyDescent="0.25">
      <c r="A35" s="99"/>
    </row>
    <row r="36" spans="1:31" x14ac:dyDescent="0.25">
      <c r="A36" s="99"/>
    </row>
    <row r="37" spans="1:31" x14ac:dyDescent="0.25">
      <c r="A37" s="99"/>
    </row>
    <row r="38" spans="1:31" x14ac:dyDescent="0.25">
      <c r="A38" s="99"/>
    </row>
    <row r="39" spans="1:31" x14ac:dyDescent="0.25">
      <c r="A39" s="99"/>
    </row>
    <row r="40" spans="1:31" x14ac:dyDescent="0.25">
      <c r="A40" s="99"/>
    </row>
    <row r="41" spans="1:31" x14ac:dyDescent="0.25">
      <c r="A41" s="99"/>
    </row>
    <row r="42" spans="1:31" x14ac:dyDescent="0.25">
      <c r="A42" s="99"/>
    </row>
    <row r="43" spans="1:31" x14ac:dyDescent="0.25">
      <c r="A43" s="99"/>
    </row>
    <row r="44" spans="1:31" x14ac:dyDescent="0.25">
      <c r="A44" s="99"/>
    </row>
    <row r="45" spans="1:31" x14ac:dyDescent="0.25">
      <c r="A45" s="99"/>
    </row>
    <row r="46" spans="1:31" x14ac:dyDescent="0.25">
      <c r="A46" s="99"/>
    </row>
    <row r="47" spans="1:31" x14ac:dyDescent="0.25">
      <c r="A47" s="99"/>
    </row>
    <row r="48" spans="1:31" x14ac:dyDescent="0.25">
      <c r="A48" s="99"/>
    </row>
    <row r="49" spans="1:1" x14ac:dyDescent="0.25">
      <c r="A49" s="99"/>
    </row>
    <row r="50" spans="1:1" x14ac:dyDescent="0.25">
      <c r="A50" s="99"/>
    </row>
    <row r="51" spans="1:1" x14ac:dyDescent="0.25">
      <c r="A51" s="99"/>
    </row>
    <row r="52" spans="1:1" x14ac:dyDescent="0.25">
      <c r="A52" s="99"/>
    </row>
    <row r="53" spans="1:1" x14ac:dyDescent="0.25">
      <c r="A53" s="99"/>
    </row>
    <row r="54" spans="1:1" x14ac:dyDescent="0.25">
      <c r="A54" s="99"/>
    </row>
    <row r="55" spans="1:1" x14ac:dyDescent="0.25">
      <c r="A55" s="9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9"/>
      <c r="B1" s="377" t="s">
        <v>63</v>
      </c>
      <c r="C1" s="377"/>
      <c r="D1" s="377"/>
      <c r="E1" s="99"/>
      <c r="F1" s="99"/>
      <c r="G1" s="99"/>
      <c r="H1" s="99"/>
      <c r="I1" s="99"/>
      <c r="J1" s="99"/>
      <c r="K1" s="99"/>
      <c r="L1" s="99"/>
      <c r="M1" s="99"/>
      <c r="N1" s="99"/>
      <c r="O1" s="99"/>
      <c r="P1" s="99"/>
      <c r="Q1" s="99"/>
      <c r="R1" s="99"/>
      <c r="S1" s="99"/>
      <c r="T1" s="99"/>
      <c r="U1" s="99"/>
    </row>
    <row r="2" spans="1:21" x14ac:dyDescent="0.25">
      <c r="A2" s="99"/>
      <c r="B2" s="99"/>
      <c r="C2" s="99"/>
      <c r="D2" s="99"/>
      <c r="E2" s="99"/>
      <c r="F2" s="99"/>
      <c r="G2" s="99"/>
      <c r="H2" s="99"/>
      <c r="I2" s="99"/>
      <c r="J2" s="99"/>
      <c r="K2" s="99"/>
      <c r="L2" s="99"/>
      <c r="M2" s="99"/>
      <c r="N2" s="99"/>
      <c r="O2" s="99"/>
      <c r="P2" s="99"/>
      <c r="Q2" s="99"/>
      <c r="R2" s="99"/>
      <c r="S2" s="99"/>
      <c r="T2" s="99"/>
      <c r="U2" s="99"/>
    </row>
    <row r="3" spans="1:21" ht="30" x14ac:dyDescent="0.25">
      <c r="A3" s="99"/>
      <c r="B3" s="120"/>
      <c r="C3" s="38" t="s">
        <v>56</v>
      </c>
      <c r="D3" s="38" t="s">
        <v>57</v>
      </c>
      <c r="E3" s="99"/>
      <c r="F3" s="99"/>
      <c r="G3" s="99"/>
      <c r="H3" s="99"/>
      <c r="I3" s="99"/>
      <c r="J3" s="99"/>
      <c r="K3" s="99"/>
      <c r="L3" s="99"/>
      <c r="M3" s="99"/>
      <c r="N3" s="99"/>
      <c r="O3" s="99"/>
      <c r="P3" s="99"/>
      <c r="Q3" s="99"/>
      <c r="R3" s="99"/>
      <c r="S3" s="99"/>
      <c r="T3" s="99"/>
      <c r="U3" s="99"/>
    </row>
    <row r="4" spans="1:21" ht="33.75" x14ac:dyDescent="0.25">
      <c r="A4" s="119" t="s">
        <v>83</v>
      </c>
      <c r="B4" s="41" t="s">
        <v>101</v>
      </c>
      <c r="C4" s="46" t="s">
        <v>158</v>
      </c>
      <c r="D4" s="39" t="s">
        <v>97</v>
      </c>
      <c r="E4" s="99"/>
      <c r="F4" s="99"/>
      <c r="G4" s="99"/>
      <c r="H4" s="99"/>
      <c r="I4" s="99"/>
      <c r="J4" s="99"/>
      <c r="K4" s="99"/>
      <c r="L4" s="99"/>
      <c r="M4" s="99"/>
      <c r="N4" s="99"/>
      <c r="O4" s="99"/>
      <c r="P4" s="99"/>
      <c r="Q4" s="99"/>
      <c r="R4" s="99"/>
      <c r="S4" s="99"/>
      <c r="T4" s="99"/>
      <c r="U4" s="99"/>
    </row>
    <row r="5" spans="1:21" ht="67.5" x14ac:dyDescent="0.25">
      <c r="A5" s="119" t="s">
        <v>84</v>
      </c>
      <c r="B5" s="42" t="s">
        <v>59</v>
      </c>
      <c r="C5" s="47" t="s">
        <v>93</v>
      </c>
      <c r="D5" s="40" t="s">
        <v>98</v>
      </c>
      <c r="E5" s="99"/>
      <c r="F5" s="99"/>
      <c r="G5" s="99"/>
      <c r="H5" s="99"/>
      <c r="I5" s="99"/>
      <c r="J5" s="99"/>
      <c r="K5" s="99"/>
      <c r="L5" s="99"/>
      <c r="M5" s="99"/>
      <c r="N5" s="99"/>
      <c r="O5" s="99"/>
      <c r="P5" s="99"/>
      <c r="Q5" s="99"/>
      <c r="R5" s="99"/>
      <c r="S5" s="99"/>
      <c r="T5" s="99"/>
      <c r="U5" s="99"/>
    </row>
    <row r="6" spans="1:21" ht="67.5" x14ac:dyDescent="0.25">
      <c r="A6" s="119" t="s">
        <v>81</v>
      </c>
      <c r="B6" s="43" t="s">
        <v>60</v>
      </c>
      <c r="C6" s="47" t="s">
        <v>94</v>
      </c>
      <c r="D6" s="40" t="s">
        <v>100</v>
      </c>
      <c r="E6" s="99"/>
      <c r="F6" s="99"/>
      <c r="G6" s="99"/>
      <c r="H6" s="99"/>
      <c r="I6" s="99"/>
      <c r="J6" s="99"/>
      <c r="K6" s="99"/>
      <c r="L6" s="99"/>
      <c r="M6" s="99"/>
      <c r="N6" s="99"/>
      <c r="O6" s="99"/>
      <c r="P6" s="99"/>
      <c r="Q6" s="99"/>
      <c r="R6" s="99"/>
      <c r="S6" s="99"/>
      <c r="T6" s="99"/>
      <c r="U6" s="99"/>
    </row>
    <row r="7" spans="1:21" ht="101.25" x14ac:dyDescent="0.25">
      <c r="A7" s="119" t="s">
        <v>7</v>
      </c>
      <c r="B7" s="44" t="s">
        <v>61</v>
      </c>
      <c r="C7" s="47" t="s">
        <v>95</v>
      </c>
      <c r="D7" s="40" t="s">
        <v>99</v>
      </c>
      <c r="E7" s="99"/>
      <c r="F7" s="99"/>
      <c r="G7" s="99"/>
      <c r="H7" s="99"/>
      <c r="I7" s="99"/>
      <c r="J7" s="99"/>
      <c r="K7" s="99"/>
      <c r="L7" s="99"/>
      <c r="M7" s="99"/>
      <c r="N7" s="99"/>
      <c r="O7" s="99"/>
      <c r="P7" s="99"/>
      <c r="Q7" s="99"/>
      <c r="R7" s="99"/>
      <c r="S7" s="99"/>
      <c r="T7" s="99"/>
      <c r="U7" s="99"/>
    </row>
    <row r="8" spans="1:21" ht="67.5" x14ac:dyDescent="0.25">
      <c r="A8" s="119" t="s">
        <v>85</v>
      </c>
      <c r="B8" s="45" t="s">
        <v>62</v>
      </c>
      <c r="C8" s="47" t="s">
        <v>96</v>
      </c>
      <c r="D8" s="40" t="s">
        <v>118</v>
      </c>
      <c r="E8" s="99"/>
      <c r="F8" s="99"/>
      <c r="G8" s="99"/>
      <c r="H8" s="99"/>
      <c r="I8" s="99"/>
      <c r="J8" s="99"/>
      <c r="K8" s="99"/>
      <c r="L8" s="99"/>
      <c r="M8" s="99"/>
      <c r="N8" s="99"/>
      <c r="O8" s="99"/>
      <c r="P8" s="99"/>
      <c r="Q8" s="99"/>
      <c r="R8" s="99"/>
      <c r="S8" s="99"/>
      <c r="T8" s="99"/>
      <c r="U8" s="99"/>
    </row>
    <row r="9" spans="1:21" ht="20.25" x14ac:dyDescent="0.25">
      <c r="A9" s="119"/>
      <c r="B9" s="119"/>
      <c r="C9" s="121"/>
      <c r="D9" s="121"/>
      <c r="E9" s="99"/>
      <c r="F9" s="99"/>
      <c r="G9" s="99"/>
      <c r="H9" s="99"/>
      <c r="I9" s="99"/>
      <c r="J9" s="99"/>
      <c r="K9" s="99"/>
      <c r="L9" s="99"/>
      <c r="M9" s="99"/>
      <c r="N9" s="99"/>
      <c r="O9" s="99"/>
      <c r="P9" s="99"/>
      <c r="Q9" s="99"/>
      <c r="R9" s="99"/>
      <c r="S9" s="99"/>
      <c r="T9" s="99"/>
      <c r="U9" s="99"/>
    </row>
    <row r="10" spans="1:21" ht="16.5" x14ac:dyDescent="0.25">
      <c r="A10" s="119"/>
      <c r="B10" s="122"/>
      <c r="C10" s="122"/>
      <c r="D10" s="122"/>
      <c r="E10" s="99"/>
      <c r="F10" s="99"/>
      <c r="G10" s="99"/>
      <c r="H10" s="99"/>
      <c r="I10" s="99"/>
      <c r="J10" s="99"/>
      <c r="K10" s="99"/>
      <c r="L10" s="99"/>
      <c r="M10" s="99"/>
      <c r="N10" s="99"/>
      <c r="O10" s="99"/>
      <c r="P10" s="99"/>
      <c r="Q10" s="99"/>
      <c r="R10" s="99"/>
      <c r="S10" s="99"/>
      <c r="T10" s="99"/>
      <c r="U10" s="99"/>
    </row>
    <row r="11" spans="1:21" x14ac:dyDescent="0.25">
      <c r="A11" s="119"/>
      <c r="B11" s="119" t="s">
        <v>91</v>
      </c>
      <c r="C11" s="119" t="s">
        <v>146</v>
      </c>
      <c r="D11" s="119" t="s">
        <v>153</v>
      </c>
      <c r="E11" s="99"/>
      <c r="F11" s="99"/>
      <c r="G11" s="99"/>
      <c r="H11" s="99"/>
      <c r="I11" s="99"/>
      <c r="J11" s="99"/>
      <c r="K11" s="99"/>
      <c r="L11" s="99"/>
      <c r="M11" s="99"/>
      <c r="N11" s="99"/>
      <c r="O11" s="99"/>
      <c r="P11" s="99"/>
      <c r="Q11" s="99"/>
      <c r="R11" s="99"/>
      <c r="S11" s="99"/>
      <c r="T11" s="99"/>
      <c r="U11" s="99"/>
    </row>
    <row r="12" spans="1:21" x14ac:dyDescent="0.25">
      <c r="A12" s="119"/>
      <c r="B12" s="119" t="s">
        <v>89</v>
      </c>
      <c r="C12" s="119" t="s">
        <v>150</v>
      </c>
      <c r="D12" s="119" t="s">
        <v>154</v>
      </c>
      <c r="E12" s="99"/>
      <c r="F12" s="99"/>
      <c r="G12" s="99"/>
      <c r="H12" s="99"/>
      <c r="I12" s="99"/>
      <c r="J12" s="99"/>
      <c r="K12" s="99"/>
      <c r="L12" s="99"/>
      <c r="M12" s="99"/>
      <c r="N12" s="99"/>
      <c r="O12" s="99"/>
      <c r="P12" s="99"/>
      <c r="Q12" s="99"/>
      <c r="R12" s="99"/>
      <c r="S12" s="99"/>
      <c r="T12" s="99"/>
      <c r="U12" s="99"/>
    </row>
    <row r="13" spans="1:21" x14ac:dyDescent="0.25">
      <c r="A13" s="119"/>
      <c r="B13" s="119"/>
      <c r="C13" s="119" t="s">
        <v>149</v>
      </c>
      <c r="D13" s="119" t="s">
        <v>155</v>
      </c>
      <c r="E13" s="99"/>
      <c r="F13" s="99"/>
      <c r="G13" s="99"/>
      <c r="H13" s="99"/>
      <c r="I13" s="99"/>
      <c r="J13" s="99"/>
      <c r="K13" s="99"/>
      <c r="L13" s="99"/>
      <c r="M13" s="99"/>
      <c r="N13" s="99"/>
      <c r="O13" s="99"/>
      <c r="P13" s="99"/>
      <c r="Q13" s="99"/>
      <c r="R13" s="99"/>
      <c r="S13" s="99"/>
      <c r="T13" s="99"/>
      <c r="U13" s="99"/>
    </row>
    <row r="14" spans="1:21" x14ac:dyDescent="0.25">
      <c r="A14" s="119"/>
      <c r="B14" s="119"/>
      <c r="C14" s="119" t="s">
        <v>151</v>
      </c>
      <c r="D14" s="119" t="s">
        <v>156</v>
      </c>
      <c r="E14" s="99"/>
      <c r="F14" s="99"/>
      <c r="G14" s="99"/>
      <c r="H14" s="99"/>
      <c r="I14" s="99"/>
      <c r="J14" s="99"/>
      <c r="K14" s="99"/>
      <c r="L14" s="99"/>
      <c r="M14" s="99"/>
      <c r="N14" s="99"/>
      <c r="O14" s="99"/>
      <c r="P14" s="99"/>
      <c r="Q14" s="99"/>
      <c r="R14" s="99"/>
      <c r="S14" s="99"/>
      <c r="T14" s="99"/>
      <c r="U14" s="99"/>
    </row>
    <row r="15" spans="1:21" x14ac:dyDescent="0.25">
      <c r="A15" s="119"/>
      <c r="B15" s="119"/>
      <c r="C15" s="119" t="s">
        <v>152</v>
      </c>
      <c r="D15" s="119" t="s">
        <v>157</v>
      </c>
      <c r="E15" s="99"/>
      <c r="F15" s="99"/>
      <c r="G15" s="99"/>
      <c r="H15" s="99"/>
      <c r="I15" s="99"/>
      <c r="J15" s="99"/>
      <c r="K15" s="99"/>
      <c r="L15" s="99"/>
      <c r="M15" s="99"/>
      <c r="N15" s="99"/>
      <c r="O15" s="99"/>
      <c r="P15" s="99"/>
      <c r="Q15" s="99"/>
      <c r="R15" s="99"/>
      <c r="S15" s="99"/>
      <c r="T15" s="99"/>
      <c r="U15" s="99"/>
    </row>
    <row r="16" spans="1:21" x14ac:dyDescent="0.25">
      <c r="A16" s="119"/>
      <c r="B16" s="119"/>
      <c r="C16" s="119"/>
      <c r="D16" s="119"/>
      <c r="E16" s="99"/>
      <c r="F16" s="99"/>
      <c r="G16" s="99"/>
      <c r="H16" s="99"/>
      <c r="I16" s="99"/>
      <c r="J16" s="99"/>
      <c r="K16" s="99"/>
      <c r="L16" s="99"/>
      <c r="M16" s="99"/>
      <c r="N16" s="99"/>
      <c r="O16" s="99"/>
    </row>
    <row r="17" spans="1:15" x14ac:dyDescent="0.25">
      <c r="A17" s="119"/>
      <c r="B17" s="119"/>
      <c r="C17" s="119"/>
      <c r="D17" s="119"/>
      <c r="E17" s="99"/>
      <c r="F17" s="99"/>
      <c r="G17" s="99"/>
      <c r="H17" s="99"/>
      <c r="I17" s="99"/>
      <c r="J17" s="99"/>
      <c r="K17" s="99"/>
      <c r="L17" s="99"/>
      <c r="M17" s="99"/>
      <c r="N17" s="99"/>
      <c r="O17" s="99"/>
    </row>
    <row r="18" spans="1:15" x14ac:dyDescent="0.25">
      <c r="A18" s="119"/>
      <c r="B18" s="123"/>
      <c r="C18" s="123"/>
      <c r="D18" s="123"/>
      <c r="E18" s="99"/>
      <c r="F18" s="99"/>
      <c r="G18" s="99"/>
      <c r="H18" s="99"/>
      <c r="I18" s="99"/>
      <c r="J18" s="99"/>
      <c r="K18" s="99"/>
      <c r="L18" s="99"/>
      <c r="M18" s="99"/>
      <c r="N18" s="99"/>
      <c r="O18" s="99"/>
    </row>
    <row r="19" spans="1:15" x14ac:dyDescent="0.25">
      <c r="A19" s="119"/>
      <c r="B19" s="123"/>
      <c r="C19" s="123"/>
      <c r="D19" s="123"/>
      <c r="E19" s="99"/>
      <c r="F19" s="99"/>
      <c r="G19" s="99"/>
      <c r="H19" s="99"/>
      <c r="I19" s="99"/>
      <c r="J19" s="99"/>
      <c r="K19" s="99"/>
      <c r="L19" s="99"/>
      <c r="M19" s="99"/>
      <c r="N19" s="99"/>
      <c r="O19" s="99"/>
    </row>
    <row r="20" spans="1:15" x14ac:dyDescent="0.25">
      <c r="A20" s="119"/>
      <c r="B20" s="123"/>
      <c r="C20" s="123"/>
      <c r="D20" s="123"/>
      <c r="E20" s="99"/>
      <c r="F20" s="99"/>
      <c r="G20" s="99"/>
      <c r="H20" s="99"/>
      <c r="I20" s="99"/>
      <c r="J20" s="99"/>
      <c r="K20" s="99"/>
      <c r="L20" s="99"/>
      <c r="M20" s="99"/>
      <c r="N20" s="99"/>
      <c r="O20" s="99"/>
    </row>
    <row r="21" spans="1:15" x14ac:dyDescent="0.25">
      <c r="A21" s="119"/>
      <c r="B21" s="123"/>
      <c r="C21" s="123"/>
      <c r="D21" s="123"/>
      <c r="E21" s="99"/>
      <c r="F21" s="99"/>
      <c r="G21" s="99"/>
      <c r="H21" s="99"/>
      <c r="I21" s="99"/>
      <c r="J21" s="99"/>
      <c r="K21" s="99"/>
      <c r="L21" s="99"/>
      <c r="M21" s="99"/>
      <c r="N21" s="99"/>
      <c r="O21" s="99"/>
    </row>
    <row r="22" spans="1:15" ht="20.25" x14ac:dyDescent="0.25">
      <c r="A22" s="119"/>
      <c r="B22" s="119"/>
      <c r="C22" s="121"/>
      <c r="D22" s="121"/>
      <c r="E22" s="99"/>
      <c r="F22" s="99"/>
      <c r="G22" s="99"/>
      <c r="H22" s="99"/>
      <c r="I22" s="99"/>
      <c r="J22" s="99"/>
      <c r="K22" s="99"/>
      <c r="L22" s="99"/>
      <c r="M22" s="99"/>
      <c r="N22" s="99"/>
      <c r="O22" s="99"/>
    </row>
    <row r="23" spans="1:15" ht="20.25" x14ac:dyDescent="0.25">
      <c r="A23" s="119"/>
      <c r="B23" s="119"/>
      <c r="C23" s="121"/>
      <c r="D23" s="121"/>
      <c r="E23" s="99"/>
      <c r="F23" s="99"/>
      <c r="G23" s="99"/>
      <c r="H23" s="99"/>
      <c r="I23" s="99"/>
      <c r="J23" s="99"/>
      <c r="K23" s="99"/>
      <c r="L23" s="99"/>
      <c r="M23" s="99"/>
      <c r="N23" s="99"/>
      <c r="O23" s="99"/>
    </row>
    <row r="24" spans="1:15" ht="20.25" x14ac:dyDescent="0.25">
      <c r="A24" s="119"/>
      <c r="B24" s="119"/>
      <c r="C24" s="121"/>
      <c r="D24" s="121"/>
      <c r="E24" s="99"/>
      <c r="F24" s="99"/>
      <c r="G24" s="99"/>
      <c r="H24" s="99"/>
      <c r="I24" s="99"/>
      <c r="J24" s="99"/>
      <c r="K24" s="99"/>
      <c r="L24" s="99"/>
      <c r="M24" s="99"/>
      <c r="N24" s="99"/>
      <c r="O24" s="99"/>
    </row>
    <row r="25" spans="1:15" ht="20.25" x14ac:dyDescent="0.25">
      <c r="A25" s="119"/>
      <c r="B25" s="119"/>
      <c r="C25" s="121"/>
      <c r="D25" s="121"/>
      <c r="E25" s="99"/>
      <c r="F25" s="99"/>
      <c r="G25" s="99"/>
      <c r="H25" s="99"/>
      <c r="I25" s="99"/>
      <c r="J25" s="99"/>
      <c r="K25" s="99"/>
      <c r="L25" s="99"/>
      <c r="M25" s="99"/>
      <c r="N25" s="99"/>
      <c r="O25" s="99"/>
    </row>
    <row r="26" spans="1:15" ht="20.25" x14ac:dyDescent="0.25">
      <c r="A26" s="119"/>
      <c r="B26" s="119"/>
      <c r="C26" s="121"/>
      <c r="D26" s="121"/>
      <c r="E26" s="99"/>
      <c r="F26" s="99"/>
      <c r="G26" s="99"/>
      <c r="H26" s="99"/>
      <c r="I26" s="99"/>
      <c r="J26" s="99"/>
      <c r="K26" s="99"/>
      <c r="L26" s="99"/>
      <c r="M26" s="99"/>
      <c r="N26" s="99"/>
      <c r="O26" s="99"/>
    </row>
    <row r="27" spans="1:15" ht="20.25" x14ac:dyDescent="0.25">
      <c r="A27" s="119"/>
      <c r="B27" s="119"/>
      <c r="C27" s="121"/>
      <c r="D27" s="121"/>
      <c r="E27" s="99"/>
      <c r="F27" s="99"/>
      <c r="G27" s="99"/>
      <c r="H27" s="99"/>
      <c r="I27" s="99"/>
      <c r="J27" s="99"/>
      <c r="K27" s="99"/>
      <c r="L27" s="99"/>
      <c r="M27" s="99"/>
      <c r="N27" s="99"/>
      <c r="O27" s="99"/>
    </row>
    <row r="28" spans="1:15" ht="20.25" x14ac:dyDescent="0.25">
      <c r="A28" s="119"/>
      <c r="B28" s="119"/>
      <c r="C28" s="121"/>
      <c r="D28" s="121"/>
      <c r="E28" s="99"/>
      <c r="F28" s="99"/>
      <c r="G28" s="99"/>
      <c r="H28" s="99"/>
      <c r="I28" s="99"/>
      <c r="J28" s="99"/>
      <c r="K28" s="99"/>
      <c r="L28" s="99"/>
      <c r="M28" s="99"/>
      <c r="N28" s="99"/>
      <c r="O28" s="99"/>
    </row>
    <row r="29" spans="1:15" ht="20.25" x14ac:dyDescent="0.25">
      <c r="A29" s="119"/>
      <c r="B29" s="119"/>
      <c r="C29" s="121"/>
      <c r="D29" s="121"/>
      <c r="E29" s="99"/>
      <c r="F29" s="99"/>
      <c r="G29" s="99"/>
      <c r="H29" s="99"/>
      <c r="I29" s="99"/>
      <c r="J29" s="99"/>
      <c r="K29" s="99"/>
      <c r="L29" s="99"/>
      <c r="M29" s="99"/>
      <c r="N29" s="99"/>
      <c r="O29" s="99"/>
    </row>
    <row r="30" spans="1:15" ht="20.25" x14ac:dyDescent="0.25">
      <c r="A30" s="119"/>
      <c r="B30" s="119"/>
      <c r="C30" s="121"/>
      <c r="D30" s="121"/>
      <c r="E30" s="99"/>
      <c r="F30" s="99"/>
      <c r="G30" s="99"/>
      <c r="H30" s="99"/>
      <c r="I30" s="99"/>
      <c r="J30" s="99"/>
      <c r="K30" s="99"/>
      <c r="L30" s="99"/>
      <c r="M30" s="99"/>
      <c r="N30" s="99"/>
      <c r="O30" s="99"/>
    </row>
    <row r="31" spans="1:15" ht="20.25" x14ac:dyDescent="0.25">
      <c r="A31" s="119"/>
      <c r="B31" s="119"/>
      <c r="C31" s="121"/>
      <c r="D31" s="121"/>
      <c r="E31" s="99"/>
      <c r="F31" s="99"/>
      <c r="G31" s="99"/>
      <c r="H31" s="99"/>
      <c r="I31" s="99"/>
      <c r="J31" s="99"/>
      <c r="K31" s="99"/>
      <c r="L31" s="99"/>
      <c r="M31" s="99"/>
      <c r="N31" s="99"/>
      <c r="O31" s="99"/>
    </row>
    <row r="32" spans="1:15" ht="20.25" x14ac:dyDescent="0.25">
      <c r="A32" s="119"/>
      <c r="B32" s="119"/>
      <c r="C32" s="121"/>
      <c r="D32" s="121"/>
      <c r="E32" s="99"/>
      <c r="F32" s="99"/>
      <c r="G32" s="99"/>
      <c r="H32" s="99"/>
      <c r="I32" s="99"/>
      <c r="J32" s="99"/>
      <c r="K32" s="99"/>
      <c r="L32" s="99"/>
      <c r="M32" s="99"/>
      <c r="N32" s="99"/>
      <c r="O32" s="99"/>
    </row>
    <row r="33" spans="1:15" ht="20.25" x14ac:dyDescent="0.25">
      <c r="A33" s="119"/>
      <c r="B33" s="119"/>
      <c r="C33" s="121"/>
      <c r="D33" s="121"/>
      <c r="E33" s="99"/>
      <c r="F33" s="99"/>
      <c r="G33" s="99"/>
      <c r="H33" s="99"/>
      <c r="I33" s="99"/>
      <c r="J33" s="99"/>
      <c r="K33" s="99"/>
      <c r="L33" s="99"/>
      <c r="M33" s="99"/>
      <c r="N33" s="99"/>
      <c r="O33" s="99"/>
    </row>
    <row r="34" spans="1:15" ht="20.25" x14ac:dyDescent="0.25">
      <c r="A34" s="119"/>
      <c r="B34" s="119"/>
      <c r="C34" s="121"/>
      <c r="D34" s="121"/>
      <c r="E34" s="99"/>
      <c r="F34" s="99"/>
      <c r="G34" s="99"/>
      <c r="H34" s="99"/>
      <c r="I34" s="99"/>
      <c r="J34" s="99"/>
      <c r="K34" s="99"/>
      <c r="L34" s="99"/>
      <c r="M34" s="99"/>
      <c r="N34" s="99"/>
      <c r="O34" s="99"/>
    </row>
    <row r="35" spans="1:15" ht="20.25" x14ac:dyDescent="0.25">
      <c r="A35" s="119"/>
      <c r="B35" s="119"/>
      <c r="C35" s="121"/>
      <c r="D35" s="121"/>
      <c r="E35" s="99"/>
      <c r="F35" s="99"/>
      <c r="G35" s="99"/>
      <c r="H35" s="99"/>
      <c r="I35" s="99"/>
      <c r="J35" s="99"/>
      <c r="K35" s="99"/>
      <c r="L35" s="99"/>
      <c r="M35" s="99"/>
      <c r="N35" s="99"/>
      <c r="O35" s="99"/>
    </row>
    <row r="36" spans="1:15" ht="20.25" x14ac:dyDescent="0.25">
      <c r="A36" s="119"/>
      <c r="B36" s="119"/>
      <c r="C36" s="121"/>
      <c r="D36" s="121"/>
      <c r="E36" s="99"/>
      <c r="F36" s="99"/>
      <c r="G36" s="99"/>
      <c r="H36" s="99"/>
      <c r="I36" s="99"/>
      <c r="J36" s="99"/>
      <c r="K36" s="99"/>
      <c r="L36" s="99"/>
      <c r="M36" s="99"/>
      <c r="N36" s="99"/>
      <c r="O36" s="99"/>
    </row>
    <row r="37" spans="1:15" ht="20.25" x14ac:dyDescent="0.25">
      <c r="A37" s="119"/>
      <c r="B37" s="119"/>
      <c r="C37" s="121"/>
      <c r="D37" s="121"/>
      <c r="E37" s="99"/>
      <c r="F37" s="99"/>
      <c r="G37" s="99"/>
      <c r="H37" s="99"/>
      <c r="I37" s="99"/>
      <c r="J37" s="99"/>
      <c r="K37" s="99"/>
      <c r="L37" s="99"/>
      <c r="M37" s="99"/>
      <c r="N37" s="99"/>
      <c r="O37" s="99"/>
    </row>
    <row r="38" spans="1:15" ht="20.25" x14ac:dyDescent="0.25">
      <c r="A38" s="119"/>
      <c r="B38" s="119"/>
      <c r="C38" s="121"/>
      <c r="D38" s="121"/>
      <c r="E38" s="99"/>
      <c r="F38" s="99"/>
      <c r="G38" s="99"/>
      <c r="H38" s="99"/>
      <c r="I38" s="99"/>
      <c r="J38" s="99"/>
      <c r="K38" s="99"/>
      <c r="L38" s="99"/>
      <c r="M38" s="99"/>
      <c r="N38" s="99"/>
      <c r="O38" s="99"/>
    </row>
    <row r="39" spans="1:15" ht="20.25" x14ac:dyDescent="0.25">
      <c r="A39" s="119"/>
      <c r="B39" s="119"/>
      <c r="C39" s="121"/>
      <c r="D39" s="121"/>
      <c r="E39" s="99"/>
      <c r="F39" s="99"/>
      <c r="G39" s="99"/>
      <c r="H39" s="99"/>
      <c r="I39" s="99"/>
      <c r="J39" s="99"/>
      <c r="K39" s="99"/>
      <c r="L39" s="99"/>
      <c r="M39" s="99"/>
      <c r="N39" s="99"/>
      <c r="O39" s="99"/>
    </row>
    <row r="40" spans="1:15" ht="20.25" x14ac:dyDescent="0.25">
      <c r="A40" s="119"/>
      <c r="B40" s="119"/>
      <c r="C40" s="121"/>
      <c r="D40" s="121"/>
      <c r="E40" s="99"/>
      <c r="F40" s="99"/>
      <c r="G40" s="99"/>
      <c r="H40" s="99"/>
      <c r="I40" s="99"/>
      <c r="J40" s="99"/>
      <c r="K40" s="99"/>
      <c r="L40" s="99"/>
      <c r="M40" s="99"/>
      <c r="N40" s="99"/>
      <c r="O40" s="99"/>
    </row>
    <row r="41" spans="1:15" ht="20.25" x14ac:dyDescent="0.25">
      <c r="A41" s="119"/>
      <c r="B41" s="119"/>
      <c r="C41" s="121"/>
      <c r="D41" s="121"/>
      <c r="E41" s="99"/>
      <c r="F41" s="99"/>
      <c r="G41" s="99"/>
      <c r="H41" s="99"/>
      <c r="I41" s="99"/>
      <c r="J41" s="99"/>
      <c r="K41" s="99"/>
      <c r="L41" s="99"/>
      <c r="M41" s="99"/>
      <c r="N41" s="99"/>
      <c r="O41" s="99"/>
    </row>
    <row r="42" spans="1:15" ht="20.25" x14ac:dyDescent="0.25">
      <c r="A42" s="119"/>
      <c r="B42" s="119"/>
      <c r="C42" s="121"/>
      <c r="D42" s="121"/>
      <c r="E42" s="99"/>
      <c r="F42" s="99"/>
      <c r="G42" s="99"/>
      <c r="H42" s="99"/>
      <c r="I42" s="99"/>
      <c r="J42" s="99"/>
      <c r="K42" s="99"/>
      <c r="L42" s="99"/>
      <c r="M42" s="99"/>
      <c r="N42" s="99"/>
      <c r="O42" s="99"/>
    </row>
    <row r="43" spans="1:15" ht="20.25" x14ac:dyDescent="0.25">
      <c r="A43" s="119"/>
      <c r="B43" s="119"/>
      <c r="C43" s="121"/>
      <c r="D43" s="121"/>
      <c r="E43" s="99"/>
      <c r="F43" s="99"/>
      <c r="G43" s="99"/>
      <c r="H43" s="99"/>
      <c r="I43" s="99"/>
      <c r="J43" s="99"/>
      <c r="K43" s="99"/>
      <c r="L43" s="99"/>
      <c r="M43" s="99"/>
      <c r="N43" s="99"/>
      <c r="O43" s="99"/>
    </row>
    <row r="44" spans="1:15" ht="20.25" x14ac:dyDescent="0.25">
      <c r="A44" s="119"/>
      <c r="B44" s="119"/>
      <c r="C44" s="121"/>
      <c r="D44" s="121"/>
      <c r="E44" s="99"/>
      <c r="F44" s="99"/>
      <c r="G44" s="99"/>
      <c r="H44" s="99"/>
      <c r="I44" s="99"/>
      <c r="J44" s="99"/>
      <c r="K44" s="99"/>
      <c r="L44" s="99"/>
      <c r="M44" s="99"/>
      <c r="N44" s="99"/>
      <c r="O44" s="99"/>
    </row>
    <row r="45" spans="1:15" ht="20.25" x14ac:dyDescent="0.25">
      <c r="A45" s="119"/>
      <c r="B45" s="119"/>
      <c r="C45" s="121"/>
      <c r="D45" s="121"/>
      <c r="E45" s="99"/>
      <c r="F45" s="99"/>
      <c r="G45" s="99"/>
      <c r="H45" s="99"/>
      <c r="I45" s="99"/>
      <c r="J45" s="99"/>
      <c r="K45" s="99"/>
      <c r="L45" s="99"/>
      <c r="M45" s="99"/>
      <c r="N45" s="99"/>
      <c r="O45" s="99"/>
    </row>
    <row r="46" spans="1:15" ht="20.25" x14ac:dyDescent="0.25">
      <c r="A46" s="119"/>
      <c r="B46" s="119"/>
      <c r="C46" s="121"/>
      <c r="D46" s="121"/>
      <c r="E46" s="99"/>
      <c r="F46" s="99"/>
      <c r="G46" s="99"/>
      <c r="H46" s="99"/>
      <c r="I46" s="99"/>
      <c r="J46" s="99"/>
      <c r="K46" s="99"/>
      <c r="L46" s="99"/>
      <c r="M46" s="99"/>
      <c r="N46" s="99"/>
      <c r="O46" s="99"/>
    </row>
    <row r="47" spans="1:15" ht="20.25" x14ac:dyDescent="0.25">
      <c r="A47" s="119"/>
      <c r="B47" s="119"/>
      <c r="C47" s="121"/>
      <c r="D47" s="121"/>
      <c r="E47" s="99"/>
      <c r="F47" s="99"/>
      <c r="G47" s="99"/>
      <c r="H47" s="99"/>
      <c r="I47" s="99"/>
      <c r="J47" s="99"/>
      <c r="K47" s="99"/>
      <c r="L47" s="99"/>
      <c r="M47" s="99"/>
      <c r="N47" s="99"/>
      <c r="O47" s="99"/>
    </row>
    <row r="48" spans="1:15" ht="20.25" x14ac:dyDescent="0.25">
      <c r="A48" s="119"/>
      <c r="B48" s="119"/>
      <c r="C48" s="121"/>
      <c r="D48" s="121"/>
      <c r="E48" s="99"/>
      <c r="F48" s="99"/>
      <c r="G48" s="99"/>
      <c r="H48" s="99"/>
      <c r="I48" s="99"/>
      <c r="J48" s="99"/>
      <c r="K48" s="99"/>
      <c r="L48" s="99"/>
      <c r="M48" s="99"/>
      <c r="N48" s="99"/>
      <c r="O48" s="99"/>
    </row>
    <row r="49" spans="1:15" ht="20.25" x14ac:dyDescent="0.25">
      <c r="A49" s="119"/>
      <c r="B49" s="119"/>
      <c r="C49" s="121"/>
      <c r="D49" s="121"/>
      <c r="E49" s="99"/>
      <c r="F49" s="99"/>
      <c r="G49" s="99"/>
      <c r="H49" s="99"/>
      <c r="I49" s="99"/>
      <c r="J49" s="99"/>
      <c r="K49" s="99"/>
      <c r="L49" s="99"/>
      <c r="M49" s="99"/>
      <c r="N49" s="99"/>
      <c r="O49" s="99"/>
    </row>
    <row r="50" spans="1:15" ht="20.25" x14ac:dyDescent="0.25">
      <c r="A50" s="119"/>
      <c r="B50" s="119"/>
      <c r="C50" s="121"/>
      <c r="D50" s="121"/>
      <c r="E50" s="99"/>
      <c r="F50" s="99"/>
      <c r="G50" s="99"/>
      <c r="H50" s="99"/>
      <c r="I50" s="99"/>
      <c r="J50" s="99"/>
      <c r="K50" s="99"/>
      <c r="L50" s="99"/>
      <c r="M50" s="99"/>
      <c r="N50" s="99"/>
      <c r="O50" s="99"/>
    </row>
    <row r="51" spans="1:15" ht="20.25" x14ac:dyDescent="0.25">
      <c r="A51" s="119"/>
      <c r="B51" s="119"/>
      <c r="C51" s="121"/>
      <c r="D51" s="121"/>
      <c r="E51" s="99"/>
      <c r="F51" s="99"/>
      <c r="G51" s="99"/>
      <c r="H51" s="99"/>
      <c r="I51" s="99"/>
      <c r="J51" s="99"/>
      <c r="K51" s="99"/>
      <c r="L51" s="99"/>
      <c r="M51" s="99"/>
      <c r="N51" s="99"/>
      <c r="O51" s="99"/>
    </row>
    <row r="52" spans="1:15" ht="20.25" x14ac:dyDescent="0.25">
      <c r="A52" s="119"/>
      <c r="B52" s="23"/>
      <c r="C52" s="36"/>
      <c r="D52" s="36"/>
    </row>
    <row r="53" spans="1:15" ht="20.25" x14ac:dyDescent="0.25">
      <c r="A53" s="119"/>
      <c r="B53" s="23"/>
      <c r="C53" s="36"/>
      <c r="D53" s="36"/>
    </row>
    <row r="54" spans="1:15" ht="20.25" x14ac:dyDescent="0.25">
      <c r="A54" s="119"/>
      <c r="B54" s="23"/>
      <c r="C54" s="36"/>
      <c r="D54" s="36"/>
    </row>
    <row r="55" spans="1:15" ht="20.25" x14ac:dyDescent="0.25">
      <c r="A55" s="119"/>
      <c r="B55" s="23"/>
      <c r="C55" s="36"/>
      <c r="D55" s="36"/>
    </row>
    <row r="56" spans="1:15" ht="20.25" x14ac:dyDescent="0.25">
      <c r="A56" s="119"/>
      <c r="B56" s="23"/>
      <c r="C56" s="36"/>
      <c r="D56" s="36"/>
    </row>
    <row r="57" spans="1:15" ht="20.25" x14ac:dyDescent="0.25">
      <c r="A57" s="119"/>
      <c r="B57" s="23"/>
      <c r="C57" s="36"/>
      <c r="D57" s="36"/>
    </row>
    <row r="58" spans="1:15" ht="20.25" x14ac:dyDescent="0.25">
      <c r="A58" s="119"/>
      <c r="B58" s="23"/>
      <c r="C58" s="36"/>
      <c r="D58" s="36"/>
    </row>
    <row r="59" spans="1:15" ht="20.25" x14ac:dyDescent="0.25">
      <c r="A59" s="119"/>
      <c r="B59" s="23"/>
      <c r="C59" s="36"/>
      <c r="D59" s="36"/>
    </row>
    <row r="60" spans="1:15" ht="20.25" x14ac:dyDescent="0.25">
      <c r="A60" s="119"/>
      <c r="B60" s="23"/>
      <c r="C60" s="36"/>
      <c r="D60" s="36"/>
    </row>
    <row r="61" spans="1:15" ht="20.25" x14ac:dyDescent="0.25">
      <c r="A61" s="119"/>
      <c r="B61" s="23"/>
      <c r="C61" s="36"/>
      <c r="D61" s="36"/>
    </row>
    <row r="62" spans="1:15" ht="20.25" x14ac:dyDescent="0.25">
      <c r="A62" s="119"/>
      <c r="B62" s="23"/>
      <c r="C62" s="36"/>
      <c r="D62" s="36"/>
    </row>
    <row r="63" spans="1:15" ht="20.25" x14ac:dyDescent="0.25">
      <c r="A63" s="119"/>
      <c r="B63" s="23"/>
      <c r="C63" s="36"/>
      <c r="D63" s="36"/>
    </row>
    <row r="64" spans="1:15" ht="20.25" x14ac:dyDescent="0.25">
      <c r="A64" s="119"/>
      <c r="B64" s="23"/>
      <c r="C64" s="36"/>
      <c r="D64" s="36"/>
    </row>
    <row r="65" spans="1:4" ht="20.25" x14ac:dyDescent="0.25">
      <c r="A65" s="119"/>
      <c r="B65" s="23"/>
      <c r="C65" s="36"/>
      <c r="D65" s="36"/>
    </row>
    <row r="66" spans="1:4" ht="20.25" x14ac:dyDescent="0.25">
      <c r="A66" s="119"/>
      <c r="B66" s="23"/>
      <c r="C66" s="36"/>
      <c r="D66" s="36"/>
    </row>
    <row r="67" spans="1:4" ht="20.25" x14ac:dyDescent="0.25">
      <c r="A67" s="119"/>
      <c r="B67" s="23"/>
      <c r="C67" s="36"/>
      <c r="D67" s="36"/>
    </row>
    <row r="68" spans="1:4" ht="20.25" x14ac:dyDescent="0.25">
      <c r="A68" s="119"/>
      <c r="B68" s="23"/>
      <c r="C68" s="36"/>
      <c r="D68" s="36"/>
    </row>
    <row r="69" spans="1:4" ht="20.25" x14ac:dyDescent="0.25">
      <c r="A69" s="119"/>
      <c r="B69" s="23"/>
      <c r="C69" s="36"/>
      <c r="D69" s="36"/>
    </row>
    <row r="70" spans="1:4" ht="20.25" x14ac:dyDescent="0.25">
      <c r="A70" s="119"/>
      <c r="B70" s="23"/>
      <c r="C70" s="36"/>
      <c r="D70" s="36"/>
    </row>
    <row r="71" spans="1:4" ht="20.25" x14ac:dyDescent="0.25">
      <c r="A71" s="119"/>
      <c r="B71" s="23"/>
      <c r="C71" s="36"/>
      <c r="D71" s="36"/>
    </row>
    <row r="72" spans="1:4" ht="20.25" x14ac:dyDescent="0.25">
      <c r="A72" s="119"/>
      <c r="B72" s="23"/>
      <c r="C72" s="36"/>
      <c r="D72" s="36"/>
    </row>
    <row r="73" spans="1:4" ht="20.25" x14ac:dyDescent="0.25">
      <c r="A73" s="119"/>
      <c r="B73" s="23"/>
      <c r="C73" s="36"/>
      <c r="D73" s="36"/>
    </row>
    <row r="74" spans="1:4" ht="20.25" x14ac:dyDescent="0.25">
      <c r="A74" s="119"/>
      <c r="B74" s="23"/>
      <c r="C74" s="36"/>
      <c r="D74" s="36"/>
    </row>
    <row r="75" spans="1:4" ht="20.25" x14ac:dyDescent="0.25">
      <c r="A75" s="119"/>
      <c r="B75" s="23"/>
      <c r="C75" s="36"/>
      <c r="D75" s="36"/>
    </row>
    <row r="76" spans="1:4" ht="20.25" x14ac:dyDescent="0.25">
      <c r="A76" s="119"/>
      <c r="B76" s="23"/>
      <c r="C76" s="36"/>
      <c r="D76" s="36"/>
    </row>
    <row r="77" spans="1:4" ht="20.25" x14ac:dyDescent="0.25">
      <c r="A77" s="119"/>
      <c r="B77" s="23"/>
      <c r="C77" s="36"/>
      <c r="D77" s="36"/>
    </row>
    <row r="78" spans="1:4" ht="20.25" x14ac:dyDescent="0.25">
      <c r="A78" s="119"/>
      <c r="B78" s="23"/>
      <c r="C78" s="36"/>
      <c r="D78" s="36"/>
    </row>
    <row r="79" spans="1:4" ht="20.25" x14ac:dyDescent="0.25">
      <c r="A79" s="119"/>
      <c r="B79" s="23"/>
      <c r="C79" s="36"/>
      <c r="D79" s="36"/>
    </row>
    <row r="80" spans="1:4" ht="20.25" x14ac:dyDescent="0.25">
      <c r="A80" s="119"/>
      <c r="B80" s="23"/>
      <c r="C80" s="36"/>
      <c r="D80" s="36"/>
    </row>
    <row r="81" spans="1:4" ht="20.25" x14ac:dyDescent="0.25">
      <c r="A81" s="119"/>
      <c r="B81" s="23"/>
      <c r="C81" s="36"/>
      <c r="D81" s="36"/>
    </row>
    <row r="82" spans="1:4" ht="20.25" x14ac:dyDescent="0.25">
      <c r="A82" s="119"/>
      <c r="B82" s="23"/>
      <c r="C82" s="36"/>
      <c r="D82" s="36"/>
    </row>
    <row r="83" spans="1:4" ht="20.25" x14ac:dyDescent="0.25">
      <c r="A83" s="119"/>
      <c r="B83" s="23"/>
      <c r="C83" s="36"/>
      <c r="D83" s="36"/>
    </row>
    <row r="84" spans="1:4" ht="20.25" x14ac:dyDescent="0.25">
      <c r="A84" s="119"/>
      <c r="B84" s="23"/>
      <c r="C84" s="36"/>
      <c r="D84" s="36"/>
    </row>
    <row r="85" spans="1:4" ht="20.25" x14ac:dyDescent="0.25">
      <c r="A85" s="119"/>
      <c r="B85" s="23"/>
      <c r="C85" s="36"/>
      <c r="D85" s="36"/>
    </row>
    <row r="86" spans="1:4" ht="20.25" x14ac:dyDescent="0.25">
      <c r="A86" s="119"/>
      <c r="B86" s="23"/>
      <c r="C86" s="36"/>
      <c r="D86" s="36"/>
    </row>
    <row r="87" spans="1:4" ht="20.25" x14ac:dyDescent="0.25">
      <c r="A87" s="119"/>
      <c r="B87" s="23"/>
      <c r="C87" s="36"/>
      <c r="D87" s="36"/>
    </row>
    <row r="88" spans="1:4" ht="20.25" x14ac:dyDescent="0.25">
      <c r="A88" s="119"/>
      <c r="B88" s="23"/>
      <c r="C88" s="36"/>
      <c r="D88" s="36"/>
    </row>
    <row r="89" spans="1:4" ht="20.25" x14ac:dyDescent="0.25">
      <c r="A89" s="119"/>
      <c r="B89" s="23"/>
      <c r="C89" s="36"/>
      <c r="D89" s="36"/>
    </row>
    <row r="90" spans="1:4" ht="20.25" x14ac:dyDescent="0.25">
      <c r="A90" s="119"/>
      <c r="B90" s="23"/>
      <c r="C90" s="36"/>
      <c r="D90" s="36"/>
    </row>
    <row r="91" spans="1:4" ht="20.25" x14ac:dyDescent="0.25">
      <c r="A91" s="119"/>
      <c r="B91" s="23"/>
      <c r="C91" s="36"/>
      <c r="D91" s="36"/>
    </row>
    <row r="92" spans="1:4" ht="20.25" x14ac:dyDescent="0.25">
      <c r="A92" s="119"/>
      <c r="B92" s="23"/>
      <c r="C92" s="36"/>
      <c r="D92" s="36"/>
    </row>
    <row r="93" spans="1:4" ht="20.25" x14ac:dyDescent="0.25">
      <c r="A93" s="119"/>
      <c r="B93" s="23"/>
      <c r="C93" s="36"/>
      <c r="D93" s="36"/>
    </row>
    <row r="94" spans="1:4" ht="20.25" x14ac:dyDescent="0.25">
      <c r="A94" s="119"/>
      <c r="B94" s="23"/>
      <c r="C94" s="36"/>
      <c r="D94" s="36"/>
    </row>
    <row r="95" spans="1:4" ht="20.25" x14ac:dyDescent="0.25">
      <c r="A95" s="119"/>
      <c r="B95" s="23"/>
      <c r="C95" s="36"/>
      <c r="D95" s="36"/>
    </row>
    <row r="96" spans="1:4" ht="20.25" x14ac:dyDescent="0.25">
      <c r="A96" s="119"/>
      <c r="B96" s="23"/>
      <c r="C96" s="36"/>
      <c r="D96" s="36"/>
    </row>
    <row r="97" spans="1:4" ht="20.25" x14ac:dyDescent="0.25">
      <c r="A97" s="119"/>
      <c r="B97" s="23"/>
      <c r="C97" s="36"/>
      <c r="D97" s="36"/>
    </row>
    <row r="98" spans="1:4" ht="20.25" x14ac:dyDescent="0.25">
      <c r="A98" s="119"/>
      <c r="B98" s="23"/>
      <c r="C98" s="36"/>
      <c r="D98" s="36"/>
    </row>
    <row r="99" spans="1:4" ht="20.25" x14ac:dyDescent="0.25">
      <c r="A99" s="119"/>
      <c r="B99" s="23"/>
      <c r="C99" s="36"/>
      <c r="D99" s="36"/>
    </row>
    <row r="100" spans="1:4" ht="20.25" x14ac:dyDescent="0.25">
      <c r="A100" s="119"/>
      <c r="B100" s="23"/>
      <c r="C100" s="36"/>
      <c r="D100" s="36"/>
    </row>
    <row r="101" spans="1:4" ht="20.25" x14ac:dyDescent="0.25">
      <c r="A101" s="119"/>
      <c r="B101" s="23"/>
      <c r="C101" s="36"/>
      <c r="D101" s="36"/>
    </row>
    <row r="102" spans="1:4" ht="20.25" x14ac:dyDescent="0.25">
      <c r="A102" s="119"/>
      <c r="B102" s="23"/>
      <c r="C102" s="36"/>
      <c r="D102" s="36"/>
    </row>
    <row r="103" spans="1:4" ht="20.25" x14ac:dyDescent="0.25">
      <c r="A103" s="119"/>
      <c r="B103" s="23"/>
      <c r="C103" s="36"/>
      <c r="D103" s="36"/>
    </row>
    <row r="104" spans="1:4" ht="20.25" x14ac:dyDescent="0.25">
      <c r="A104" s="119"/>
      <c r="B104" s="23"/>
      <c r="C104" s="36"/>
      <c r="D104" s="36"/>
    </row>
    <row r="105" spans="1:4" ht="20.25" x14ac:dyDescent="0.25">
      <c r="A105" s="119"/>
      <c r="B105" s="23"/>
      <c r="C105" s="36"/>
      <c r="D105" s="36"/>
    </row>
    <row r="106" spans="1:4" ht="20.25" x14ac:dyDescent="0.25">
      <c r="A106" s="119"/>
      <c r="B106" s="23"/>
      <c r="C106" s="36"/>
      <c r="D106" s="36"/>
    </row>
    <row r="107" spans="1:4" ht="20.25" x14ac:dyDescent="0.25">
      <c r="A107" s="119"/>
      <c r="B107" s="23"/>
      <c r="C107" s="36"/>
      <c r="D107" s="36"/>
    </row>
    <row r="108" spans="1:4" ht="20.25" x14ac:dyDescent="0.25">
      <c r="A108" s="119"/>
      <c r="B108" s="23"/>
      <c r="C108" s="36"/>
      <c r="D108" s="36"/>
    </row>
    <row r="109" spans="1:4" ht="20.25" x14ac:dyDescent="0.25">
      <c r="A109" s="119"/>
      <c r="B109" s="23"/>
      <c r="C109" s="36"/>
      <c r="D109" s="36"/>
    </row>
    <row r="110" spans="1:4" ht="20.25" x14ac:dyDescent="0.25">
      <c r="A110" s="119"/>
      <c r="B110" s="23"/>
      <c r="C110" s="36"/>
      <c r="D110" s="36"/>
    </row>
    <row r="111" spans="1:4" ht="20.25" x14ac:dyDescent="0.25">
      <c r="A111" s="119"/>
      <c r="B111" s="23"/>
      <c r="C111" s="36"/>
      <c r="D111" s="36"/>
    </row>
    <row r="112" spans="1:4" ht="20.25" x14ac:dyDescent="0.25">
      <c r="A112" s="119"/>
      <c r="B112" s="23"/>
      <c r="C112" s="36"/>
      <c r="D112" s="36"/>
    </row>
    <row r="113" spans="1:4" ht="20.25" x14ac:dyDescent="0.25">
      <c r="A113" s="119"/>
      <c r="B113" s="23"/>
      <c r="C113" s="36"/>
      <c r="D113" s="36"/>
    </row>
    <row r="114" spans="1:4" ht="20.25" x14ac:dyDescent="0.25">
      <c r="A114" s="119"/>
      <c r="B114" s="23"/>
      <c r="C114" s="36"/>
      <c r="D114" s="36"/>
    </row>
    <row r="115" spans="1:4" ht="20.25" x14ac:dyDescent="0.25">
      <c r="A115" s="119"/>
      <c r="B115" s="23"/>
      <c r="C115" s="36"/>
      <c r="D115" s="36"/>
    </row>
    <row r="116" spans="1:4" ht="20.25" x14ac:dyDescent="0.25">
      <c r="A116" s="119"/>
      <c r="B116" s="23"/>
      <c r="C116" s="36"/>
      <c r="D116" s="36"/>
    </row>
    <row r="117" spans="1:4" ht="20.25" x14ac:dyDescent="0.25">
      <c r="A117" s="119"/>
      <c r="B117" s="23"/>
      <c r="C117" s="36"/>
      <c r="D117" s="36"/>
    </row>
    <row r="118" spans="1:4" ht="20.25" x14ac:dyDescent="0.25">
      <c r="A118" s="119"/>
      <c r="B118" s="23"/>
      <c r="C118" s="36"/>
      <c r="D118" s="36"/>
    </row>
    <row r="119" spans="1:4" ht="20.25" x14ac:dyDescent="0.25">
      <c r="A119" s="119"/>
      <c r="B119" s="23"/>
      <c r="C119" s="36"/>
      <c r="D119" s="36"/>
    </row>
    <row r="120" spans="1:4" ht="20.25" x14ac:dyDescent="0.25">
      <c r="A120" s="119"/>
      <c r="B120" s="23"/>
      <c r="C120" s="36"/>
      <c r="D120" s="36"/>
    </row>
    <row r="121" spans="1:4" ht="20.25" x14ac:dyDescent="0.25">
      <c r="A121" s="119"/>
      <c r="B121" s="23"/>
      <c r="C121" s="36"/>
      <c r="D121" s="36"/>
    </row>
    <row r="122" spans="1:4" ht="20.25" x14ac:dyDescent="0.25">
      <c r="A122" s="119"/>
      <c r="B122" s="23"/>
      <c r="C122" s="36"/>
      <c r="D122" s="36"/>
    </row>
    <row r="123" spans="1:4" ht="20.25" x14ac:dyDescent="0.25">
      <c r="A123" s="119"/>
      <c r="B123" s="23"/>
      <c r="C123" s="36"/>
      <c r="D123" s="36"/>
    </row>
    <row r="124" spans="1:4" ht="20.25" x14ac:dyDescent="0.25">
      <c r="A124" s="119"/>
      <c r="B124" s="23"/>
      <c r="C124" s="36"/>
      <c r="D124" s="36"/>
    </row>
    <row r="125" spans="1:4" ht="20.25" x14ac:dyDescent="0.25">
      <c r="A125" s="119"/>
      <c r="B125" s="23"/>
      <c r="C125" s="36"/>
      <c r="D125" s="36"/>
    </row>
    <row r="126" spans="1:4" ht="20.25" x14ac:dyDescent="0.25">
      <c r="A126" s="119"/>
      <c r="B126" s="23"/>
      <c r="C126" s="36"/>
      <c r="D126" s="36"/>
    </row>
    <row r="127" spans="1:4" ht="20.25" x14ac:dyDescent="0.25">
      <c r="A127" s="119"/>
      <c r="B127" s="23"/>
      <c r="C127" s="36"/>
      <c r="D127" s="36"/>
    </row>
    <row r="128" spans="1:4" ht="20.25" x14ac:dyDescent="0.25">
      <c r="A128" s="119"/>
      <c r="B128" s="23"/>
      <c r="C128" s="36"/>
      <c r="D128" s="36"/>
    </row>
    <row r="129" spans="1:4" ht="20.25" x14ac:dyDescent="0.25">
      <c r="A129" s="119"/>
      <c r="B129" s="23"/>
      <c r="C129" s="36"/>
      <c r="D129" s="36"/>
    </row>
    <row r="130" spans="1:4" ht="20.25" x14ac:dyDescent="0.25">
      <c r="A130" s="119"/>
      <c r="B130" s="23"/>
      <c r="C130" s="36"/>
      <c r="D130" s="36"/>
    </row>
    <row r="131" spans="1:4" ht="20.25" x14ac:dyDescent="0.25">
      <c r="A131" s="119"/>
      <c r="B131" s="23"/>
      <c r="C131" s="36"/>
      <c r="D131" s="36"/>
    </row>
    <row r="132" spans="1:4" ht="20.25" x14ac:dyDescent="0.25">
      <c r="A132" s="119"/>
      <c r="B132" s="23"/>
      <c r="C132" s="36"/>
      <c r="D132" s="36"/>
    </row>
    <row r="133" spans="1:4" ht="20.25" x14ac:dyDescent="0.25">
      <c r="A133" s="119"/>
      <c r="B133" s="23"/>
      <c r="C133" s="36"/>
      <c r="D133" s="36"/>
    </row>
    <row r="134" spans="1:4" ht="20.25" x14ac:dyDescent="0.25">
      <c r="A134" s="119"/>
      <c r="B134" s="23"/>
      <c r="C134" s="36"/>
      <c r="D134" s="36"/>
    </row>
    <row r="135" spans="1:4" ht="20.25" x14ac:dyDescent="0.25">
      <c r="A135" s="119"/>
      <c r="B135" s="23"/>
      <c r="C135" s="36"/>
      <c r="D135" s="36"/>
    </row>
    <row r="136" spans="1:4" ht="20.25" x14ac:dyDescent="0.25">
      <c r="A136" s="119"/>
      <c r="B136" s="23"/>
      <c r="C136" s="36"/>
      <c r="D136" s="36"/>
    </row>
    <row r="137" spans="1:4" ht="20.25" x14ac:dyDescent="0.25">
      <c r="A137" s="119"/>
      <c r="B137" s="23"/>
      <c r="C137" s="36"/>
      <c r="D137" s="36"/>
    </row>
    <row r="138" spans="1:4" ht="20.25" x14ac:dyDescent="0.25">
      <c r="A138" s="119"/>
      <c r="B138" s="23"/>
      <c r="C138" s="36"/>
      <c r="D138" s="36"/>
    </row>
    <row r="139" spans="1:4" ht="20.25" x14ac:dyDescent="0.25">
      <c r="A139" s="119"/>
      <c r="B139" s="23"/>
      <c r="C139" s="36"/>
      <c r="D139" s="36"/>
    </row>
    <row r="140" spans="1:4" ht="20.25" x14ac:dyDescent="0.25">
      <c r="A140" s="119"/>
      <c r="B140" s="23"/>
      <c r="C140" s="36"/>
      <c r="D140" s="36"/>
    </row>
    <row r="141" spans="1:4" ht="20.25" x14ac:dyDescent="0.25">
      <c r="A141" s="119"/>
      <c r="B141" s="23"/>
      <c r="C141" s="36"/>
      <c r="D141" s="36"/>
    </row>
    <row r="142" spans="1:4" ht="20.25" x14ac:dyDescent="0.25">
      <c r="A142" s="119"/>
      <c r="B142" s="23"/>
      <c r="C142" s="36"/>
      <c r="D142" s="36"/>
    </row>
    <row r="143" spans="1:4" ht="20.25" x14ac:dyDescent="0.25">
      <c r="A143" s="119"/>
      <c r="B143" s="23"/>
      <c r="C143" s="36"/>
      <c r="D143" s="36"/>
    </row>
    <row r="144" spans="1:4" ht="20.25" x14ac:dyDescent="0.25">
      <c r="A144" s="119"/>
      <c r="B144" s="23"/>
      <c r="C144" s="36"/>
      <c r="D144" s="36"/>
    </row>
    <row r="145" spans="1:4" ht="20.25" x14ac:dyDescent="0.25">
      <c r="A145" s="119"/>
      <c r="B145" s="23"/>
      <c r="C145" s="36"/>
      <c r="D145" s="36"/>
    </row>
    <row r="146" spans="1:4" ht="20.25" x14ac:dyDescent="0.25">
      <c r="A146" s="119"/>
      <c r="B146" s="23"/>
      <c r="C146" s="36"/>
      <c r="D146" s="36"/>
    </row>
    <row r="147" spans="1:4" ht="20.25" x14ac:dyDescent="0.25">
      <c r="A147" s="119"/>
      <c r="B147" s="23"/>
      <c r="C147" s="36"/>
      <c r="D147" s="36"/>
    </row>
    <row r="148" spans="1:4" ht="20.25" x14ac:dyDescent="0.25">
      <c r="A148" s="119"/>
      <c r="B148" s="23"/>
      <c r="C148" s="36"/>
      <c r="D148" s="36"/>
    </row>
    <row r="149" spans="1:4" ht="20.25" x14ac:dyDescent="0.25">
      <c r="A149" s="119"/>
      <c r="B149" s="23"/>
      <c r="C149" s="36"/>
      <c r="D149" s="36"/>
    </row>
    <row r="150" spans="1:4" ht="20.25" x14ac:dyDescent="0.25">
      <c r="A150" s="119"/>
      <c r="B150" s="23"/>
      <c r="C150" s="36"/>
      <c r="D150" s="36"/>
    </row>
    <row r="151" spans="1:4" ht="20.25" x14ac:dyDescent="0.25">
      <c r="A151" s="119"/>
      <c r="B151" s="23"/>
      <c r="C151" s="36"/>
      <c r="D151" s="36"/>
    </row>
    <row r="152" spans="1:4" ht="20.25" x14ac:dyDescent="0.25">
      <c r="A152" s="119"/>
      <c r="B152" s="23"/>
      <c r="C152" s="36"/>
      <c r="D152" s="36"/>
    </row>
    <row r="153" spans="1:4" ht="20.25" x14ac:dyDescent="0.25">
      <c r="A153" s="119"/>
      <c r="B153" s="23"/>
      <c r="C153" s="36"/>
      <c r="D153" s="36"/>
    </row>
    <row r="154" spans="1:4" ht="20.25" x14ac:dyDescent="0.25">
      <c r="A154" s="119"/>
      <c r="B154" s="23"/>
      <c r="C154" s="36"/>
      <c r="D154" s="36"/>
    </row>
    <row r="155" spans="1:4" ht="20.25" x14ac:dyDescent="0.25">
      <c r="A155" s="119"/>
      <c r="B155" s="23"/>
      <c r="C155" s="36"/>
      <c r="D155" s="36"/>
    </row>
    <row r="156" spans="1:4" ht="20.25" x14ac:dyDescent="0.25">
      <c r="A156" s="119"/>
      <c r="B156" s="23"/>
      <c r="C156" s="36"/>
      <c r="D156" s="36"/>
    </row>
    <row r="157" spans="1:4" ht="20.25" x14ac:dyDescent="0.25">
      <c r="A157" s="119"/>
      <c r="B157" s="23"/>
      <c r="C157" s="36"/>
      <c r="D157" s="36"/>
    </row>
    <row r="158" spans="1:4" ht="20.25" x14ac:dyDescent="0.25">
      <c r="A158" s="119"/>
      <c r="B158" s="23"/>
      <c r="C158" s="36"/>
      <c r="D158" s="36"/>
    </row>
    <row r="159" spans="1:4" ht="20.25" x14ac:dyDescent="0.25">
      <c r="A159" s="119"/>
      <c r="B159" s="23"/>
      <c r="C159" s="36"/>
      <c r="D159" s="36"/>
    </row>
    <row r="160" spans="1:4" ht="20.25" x14ac:dyDescent="0.25">
      <c r="A160" s="119"/>
      <c r="B160" s="23"/>
      <c r="C160" s="36"/>
      <c r="D160" s="36"/>
    </row>
    <row r="161" spans="1:4" ht="20.25" x14ac:dyDescent="0.25">
      <c r="A161" s="119"/>
      <c r="B161" s="23"/>
      <c r="C161" s="36"/>
      <c r="D161" s="36"/>
    </row>
    <row r="162" spans="1:4" ht="20.25" x14ac:dyDescent="0.25">
      <c r="A162" s="119"/>
      <c r="B162" s="23"/>
      <c r="C162" s="36"/>
      <c r="D162" s="36"/>
    </row>
    <row r="163" spans="1:4" ht="20.25" x14ac:dyDescent="0.25">
      <c r="A163" s="119"/>
      <c r="B163" s="23"/>
      <c r="C163" s="36"/>
      <c r="D163" s="36"/>
    </row>
    <row r="164" spans="1:4" ht="20.25" x14ac:dyDescent="0.25">
      <c r="A164" s="119"/>
      <c r="B164" s="23"/>
      <c r="C164" s="36"/>
      <c r="D164" s="36"/>
    </row>
    <row r="165" spans="1:4" ht="20.25" x14ac:dyDescent="0.25">
      <c r="A165" s="119"/>
      <c r="B165" s="23"/>
      <c r="C165" s="36"/>
      <c r="D165" s="36"/>
    </row>
    <row r="166" spans="1:4" ht="20.25" x14ac:dyDescent="0.25">
      <c r="A166" s="119"/>
      <c r="B166" s="23"/>
      <c r="C166" s="36"/>
      <c r="D166" s="36"/>
    </row>
    <row r="167" spans="1:4" ht="20.25" x14ac:dyDescent="0.25">
      <c r="A167" s="119"/>
      <c r="B167" s="23"/>
      <c r="C167" s="36"/>
      <c r="D167" s="36"/>
    </row>
    <row r="168" spans="1:4" ht="20.25" x14ac:dyDescent="0.25">
      <c r="A168" s="119"/>
      <c r="B168" s="23"/>
      <c r="C168" s="36"/>
      <c r="D168" s="36"/>
    </row>
    <row r="169" spans="1:4" ht="20.25" x14ac:dyDescent="0.25">
      <c r="A169" s="119"/>
      <c r="B169" s="23"/>
      <c r="C169" s="36"/>
      <c r="D169" s="36"/>
    </row>
    <row r="170" spans="1:4" ht="20.25" x14ac:dyDescent="0.25">
      <c r="A170" s="119"/>
      <c r="B170" s="23"/>
      <c r="C170" s="36"/>
      <c r="D170" s="36"/>
    </row>
    <row r="171" spans="1:4" ht="20.25" x14ac:dyDescent="0.25">
      <c r="A171" s="119"/>
      <c r="B171" s="23"/>
      <c r="C171" s="36"/>
      <c r="D171" s="36"/>
    </row>
    <row r="172" spans="1:4" ht="20.25" x14ac:dyDescent="0.25">
      <c r="A172" s="119"/>
      <c r="B172" s="23"/>
      <c r="C172" s="36"/>
      <c r="D172" s="36"/>
    </row>
    <row r="173" spans="1:4" ht="20.25" x14ac:dyDescent="0.25">
      <c r="A173" s="119"/>
      <c r="B173" s="23"/>
      <c r="C173" s="36"/>
      <c r="D173" s="36"/>
    </row>
    <row r="174" spans="1:4" ht="20.25" x14ac:dyDescent="0.25">
      <c r="A174" s="119"/>
      <c r="B174" s="23"/>
      <c r="C174" s="36"/>
      <c r="D174" s="36"/>
    </row>
    <row r="175" spans="1:4" ht="20.25" x14ac:dyDescent="0.25">
      <c r="A175" s="119"/>
      <c r="B175" s="23"/>
      <c r="C175" s="36"/>
      <c r="D175" s="36"/>
    </row>
    <row r="176" spans="1:4" ht="20.25" x14ac:dyDescent="0.25">
      <c r="A176" s="119"/>
      <c r="B176" s="23"/>
      <c r="C176" s="36"/>
      <c r="D176" s="36"/>
    </row>
    <row r="177" spans="1:4" ht="20.25" x14ac:dyDescent="0.25">
      <c r="A177" s="119"/>
      <c r="B177" s="23"/>
      <c r="C177" s="36"/>
      <c r="D177" s="36"/>
    </row>
    <row r="178" spans="1:4" ht="20.25" x14ac:dyDescent="0.25">
      <c r="A178" s="119"/>
      <c r="B178" s="23"/>
      <c r="C178" s="36"/>
      <c r="D178" s="36"/>
    </row>
    <row r="179" spans="1:4" ht="20.25" x14ac:dyDescent="0.25">
      <c r="A179" s="119"/>
      <c r="B179" s="23"/>
      <c r="C179" s="36"/>
      <c r="D179" s="36"/>
    </row>
    <row r="180" spans="1:4" ht="20.25" x14ac:dyDescent="0.25">
      <c r="A180" s="119"/>
      <c r="B180" s="23"/>
      <c r="C180" s="36"/>
      <c r="D180" s="36"/>
    </row>
    <row r="181" spans="1:4" ht="20.25" x14ac:dyDescent="0.25">
      <c r="A181" s="119"/>
      <c r="B181" s="23"/>
      <c r="C181" s="36"/>
      <c r="D181" s="36"/>
    </row>
    <row r="182" spans="1:4" ht="20.25" x14ac:dyDescent="0.25">
      <c r="A182" s="119"/>
      <c r="B182" s="23"/>
      <c r="C182" s="36"/>
      <c r="D182" s="36"/>
    </row>
    <row r="183" spans="1:4" ht="20.25" x14ac:dyDescent="0.25">
      <c r="A183" s="119"/>
      <c r="B183" s="23"/>
      <c r="C183" s="36"/>
      <c r="D183" s="36"/>
    </row>
    <row r="184" spans="1:4" ht="20.25" x14ac:dyDescent="0.25">
      <c r="A184" s="119"/>
      <c r="B184" s="23"/>
      <c r="C184" s="36"/>
      <c r="D184" s="36"/>
    </row>
    <row r="185" spans="1:4" ht="20.25" x14ac:dyDescent="0.25">
      <c r="A185" s="119"/>
      <c r="B185" s="23"/>
      <c r="C185" s="36"/>
      <c r="D185" s="36"/>
    </row>
    <row r="186" spans="1:4" ht="20.25" x14ac:dyDescent="0.25">
      <c r="A186" s="119"/>
      <c r="B186" s="23"/>
      <c r="C186" s="36"/>
      <c r="D186" s="36"/>
    </row>
    <row r="187" spans="1:4" ht="20.25" x14ac:dyDescent="0.25">
      <c r="A187" s="119"/>
      <c r="B187" s="23"/>
      <c r="C187" s="36"/>
      <c r="D187" s="36"/>
    </row>
    <row r="188" spans="1:4" ht="20.25" x14ac:dyDescent="0.25">
      <c r="A188" s="119"/>
      <c r="B188" s="23"/>
      <c r="C188" s="36"/>
      <c r="D188" s="36"/>
    </row>
    <row r="189" spans="1:4" ht="20.25" x14ac:dyDescent="0.25">
      <c r="A189" s="119"/>
      <c r="B189" s="23"/>
      <c r="C189" s="36"/>
      <c r="D189" s="36"/>
    </row>
    <row r="190" spans="1:4" ht="20.25" x14ac:dyDescent="0.25">
      <c r="A190" s="119"/>
      <c r="B190" s="23"/>
      <c r="C190" s="36"/>
      <c r="D190" s="36"/>
    </row>
    <row r="191" spans="1:4" ht="20.25" x14ac:dyDescent="0.25">
      <c r="A191" s="119"/>
      <c r="B191" s="23"/>
      <c r="C191" s="36"/>
      <c r="D191" s="36"/>
    </row>
    <row r="192" spans="1:4" ht="20.25" x14ac:dyDescent="0.25">
      <c r="A192" s="119"/>
      <c r="B192" s="23"/>
      <c r="C192" s="36"/>
      <c r="D192" s="36"/>
    </row>
    <row r="193" spans="1:4" ht="20.25" x14ac:dyDescent="0.25">
      <c r="A193" s="119"/>
      <c r="B193" s="23"/>
      <c r="C193" s="36"/>
      <c r="D193" s="36"/>
    </row>
    <row r="194" spans="1:4" ht="20.25" x14ac:dyDescent="0.25">
      <c r="A194" s="119"/>
      <c r="B194" s="23"/>
      <c r="C194" s="36"/>
      <c r="D194" s="36"/>
    </row>
    <row r="195" spans="1:4" ht="20.25" x14ac:dyDescent="0.25">
      <c r="A195" s="119"/>
      <c r="B195" s="23"/>
      <c r="C195" s="36"/>
      <c r="D195" s="36"/>
    </row>
    <row r="196" spans="1:4" ht="20.25" x14ac:dyDescent="0.25">
      <c r="A196" s="119"/>
      <c r="B196" s="23"/>
      <c r="C196" s="36"/>
      <c r="D196" s="36"/>
    </row>
    <row r="197" spans="1:4" ht="20.25" x14ac:dyDescent="0.25">
      <c r="A197" s="119"/>
      <c r="B197" s="23"/>
      <c r="C197" s="36"/>
      <c r="D197" s="36"/>
    </row>
    <row r="198" spans="1:4" ht="20.25" x14ac:dyDescent="0.25">
      <c r="A198" s="119"/>
      <c r="B198" s="23"/>
      <c r="C198" s="36"/>
      <c r="D198" s="36"/>
    </row>
    <row r="199" spans="1:4" ht="20.25" x14ac:dyDescent="0.25">
      <c r="A199" s="119"/>
      <c r="B199" s="23"/>
      <c r="C199" s="36"/>
      <c r="D199" s="36"/>
    </row>
    <row r="200" spans="1:4" ht="20.25" x14ac:dyDescent="0.25">
      <c r="A200" s="119"/>
      <c r="B200" s="23"/>
      <c r="C200" s="36"/>
      <c r="D200" s="36"/>
    </row>
    <row r="201" spans="1:4" ht="20.25" x14ac:dyDescent="0.25">
      <c r="A201" s="119"/>
      <c r="B201" s="23"/>
      <c r="C201" s="36"/>
      <c r="D201" s="36"/>
    </row>
    <row r="202" spans="1:4" ht="20.25" x14ac:dyDescent="0.25">
      <c r="A202" s="119"/>
      <c r="B202" s="23"/>
      <c r="C202" s="36"/>
      <c r="D202" s="36"/>
    </row>
    <row r="203" spans="1:4" ht="20.25" x14ac:dyDescent="0.25">
      <c r="A203" s="119"/>
      <c r="B203" s="23"/>
      <c r="C203" s="36"/>
      <c r="D203" s="36"/>
    </row>
    <row r="204" spans="1:4" ht="20.25" x14ac:dyDescent="0.25">
      <c r="A204" s="119"/>
      <c r="B204" s="23"/>
      <c r="C204" s="36"/>
      <c r="D204" s="36"/>
    </row>
    <row r="205" spans="1:4" ht="20.25" x14ac:dyDescent="0.25">
      <c r="A205" s="119"/>
      <c r="B205" s="23"/>
      <c r="C205" s="36"/>
      <c r="D205" s="36"/>
    </row>
    <row r="206" spans="1:4" ht="20.25" x14ac:dyDescent="0.25">
      <c r="A206" s="119"/>
      <c r="B206" s="23"/>
      <c r="C206" s="36"/>
      <c r="D206" s="36"/>
    </row>
    <row r="207" spans="1:4" ht="20.25" x14ac:dyDescent="0.25">
      <c r="A207" s="119"/>
      <c r="B207" s="23"/>
      <c r="C207" s="36"/>
      <c r="D207" s="36"/>
    </row>
    <row r="208" spans="1:4" x14ac:dyDescent="0.25">
      <c r="A208" s="99"/>
      <c r="B208" s="23"/>
      <c r="C208" s="23"/>
      <c r="D208" s="23"/>
    </row>
    <row r="209" spans="1:8" ht="20.25" x14ac:dyDescent="0.25">
      <c r="A209" s="99"/>
      <c r="B209" s="32" t="s">
        <v>88</v>
      </c>
      <c r="C209" s="32" t="s">
        <v>145</v>
      </c>
      <c r="D209" s="35" t="s">
        <v>88</v>
      </c>
      <c r="E209" s="35" t="s">
        <v>145</v>
      </c>
    </row>
    <row r="210" spans="1:8" ht="21" x14ac:dyDescent="0.35">
      <c r="A210" s="99"/>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9"/>
      <c r="B211" s="33" t="s">
        <v>90</v>
      </c>
      <c r="C211" s="33" t="s">
        <v>93</v>
      </c>
      <c r="E211" t="s">
        <v>58</v>
      </c>
      <c r="F211" t="str">
        <f t="shared" ref="F211:F221" si="0">IF(NOT(ISBLANK(D211)),D211,IF(NOT(ISBLANK(E211)),"     "&amp;E211,FALSE))</f>
        <v xml:space="preserve">     Afectación menor a 10 SMLMV .</v>
      </c>
    </row>
    <row r="212" spans="1:8" ht="21" x14ac:dyDescent="0.35">
      <c r="A212" s="99"/>
      <c r="B212" s="33" t="s">
        <v>90</v>
      </c>
      <c r="C212" s="33" t="s">
        <v>94</v>
      </c>
      <c r="E212" t="s">
        <v>93</v>
      </c>
      <c r="F212" t="str">
        <f t="shared" si="0"/>
        <v xml:space="preserve">     Entre 10 y 50 SMLMV </v>
      </c>
    </row>
    <row r="213" spans="1:8" ht="21" x14ac:dyDescent="0.35">
      <c r="A213" s="99"/>
      <c r="B213" s="33" t="s">
        <v>90</v>
      </c>
      <c r="C213" s="33" t="s">
        <v>95</v>
      </c>
      <c r="E213" t="s">
        <v>94</v>
      </c>
      <c r="F213" t="str">
        <f t="shared" si="0"/>
        <v xml:space="preserve">     Entre 50 y 100 SMLMV </v>
      </c>
    </row>
    <row r="214" spans="1:8" ht="21" x14ac:dyDescent="0.35">
      <c r="A214" s="99"/>
      <c r="B214" s="33" t="s">
        <v>90</v>
      </c>
      <c r="C214" s="33" t="s">
        <v>96</v>
      </c>
      <c r="E214" t="s">
        <v>95</v>
      </c>
      <c r="F214" t="str">
        <f t="shared" si="0"/>
        <v xml:space="preserve">     Entre 100 y 500 SMLMV </v>
      </c>
    </row>
    <row r="215" spans="1:8" ht="21" x14ac:dyDescent="0.35">
      <c r="A215" s="99"/>
      <c r="B215" s="33" t="s">
        <v>57</v>
      </c>
      <c r="C215" s="33" t="s">
        <v>97</v>
      </c>
      <c r="E215" t="s">
        <v>96</v>
      </c>
      <c r="F215" t="str">
        <f t="shared" si="0"/>
        <v xml:space="preserve">     Mayor a 500 SMLMV </v>
      </c>
    </row>
    <row r="216" spans="1:8" ht="21" x14ac:dyDescent="0.35">
      <c r="A216" s="99"/>
      <c r="B216" s="33" t="s">
        <v>57</v>
      </c>
      <c r="C216" s="33" t="s">
        <v>98</v>
      </c>
      <c r="D216" t="s">
        <v>57</v>
      </c>
      <c r="F216" t="str">
        <f t="shared" si="0"/>
        <v>Pérdida Reputacional</v>
      </c>
    </row>
    <row r="217" spans="1:8" ht="21" x14ac:dyDescent="0.35">
      <c r="A217" s="99"/>
      <c r="B217" s="33" t="s">
        <v>57</v>
      </c>
      <c r="C217" s="33" t="s">
        <v>100</v>
      </c>
      <c r="E217" t="s">
        <v>97</v>
      </c>
      <c r="F217" t="str">
        <f t="shared" si="0"/>
        <v xml:space="preserve">     El riesgo afecta la imagen de alguna área de la organización</v>
      </c>
    </row>
    <row r="218" spans="1:8" ht="21" x14ac:dyDescent="0.35">
      <c r="A218" s="99"/>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9"/>
      <c r="B219" s="33" t="s">
        <v>57</v>
      </c>
      <c r="C219" s="33" t="s">
        <v>118</v>
      </c>
      <c r="E219" t="s">
        <v>100</v>
      </c>
      <c r="F219" t="str">
        <f t="shared" si="0"/>
        <v xml:space="preserve">     El riesgo afecta la imagen de la entidad con algunos usuarios de relevancia frente al logro de los objetivos</v>
      </c>
    </row>
    <row r="220" spans="1:8" x14ac:dyDescent="0.25">
      <c r="A220" s="99"/>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9"/>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9"/>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4"/>
    <col min="3" max="3" width="17" style="104" customWidth="1"/>
    <col min="4" max="4" width="14.28515625" style="104"/>
    <col min="5" max="5" width="46" style="104" customWidth="1"/>
    <col min="6" max="16384" width="14.28515625" style="104"/>
  </cols>
  <sheetData>
    <row r="1" spans="2:6" ht="24" customHeight="1" thickBot="1" x14ac:dyDescent="0.25">
      <c r="B1" s="378" t="s">
        <v>78</v>
      </c>
      <c r="C1" s="379"/>
      <c r="D1" s="379"/>
      <c r="E1" s="379"/>
      <c r="F1" s="380"/>
    </row>
    <row r="2" spans="2:6" ht="16.5" thickBot="1" x14ac:dyDescent="0.3">
      <c r="B2" s="105"/>
      <c r="C2" s="105"/>
      <c r="D2" s="105"/>
      <c r="E2" s="105"/>
      <c r="F2" s="105"/>
    </row>
    <row r="3" spans="2:6" ht="16.5" thickBot="1" x14ac:dyDescent="0.25">
      <c r="B3" s="382" t="s">
        <v>64</v>
      </c>
      <c r="C3" s="383"/>
      <c r="D3" s="383"/>
      <c r="E3" s="117" t="s">
        <v>65</v>
      </c>
      <c r="F3" s="118" t="s">
        <v>66</v>
      </c>
    </row>
    <row r="4" spans="2:6" ht="31.5" x14ac:dyDescent="0.2">
      <c r="B4" s="384" t="s">
        <v>67</v>
      </c>
      <c r="C4" s="386" t="s">
        <v>13</v>
      </c>
      <c r="D4" s="106" t="s">
        <v>14</v>
      </c>
      <c r="E4" s="107" t="s">
        <v>68</v>
      </c>
      <c r="F4" s="108">
        <v>0.25</v>
      </c>
    </row>
    <row r="5" spans="2:6" ht="47.25" x14ac:dyDescent="0.2">
      <c r="B5" s="385"/>
      <c r="C5" s="387"/>
      <c r="D5" s="109" t="s">
        <v>15</v>
      </c>
      <c r="E5" s="110" t="s">
        <v>69</v>
      </c>
      <c r="F5" s="111">
        <v>0.15</v>
      </c>
    </row>
    <row r="6" spans="2:6" ht="47.25" x14ac:dyDescent="0.2">
      <c r="B6" s="385"/>
      <c r="C6" s="387"/>
      <c r="D6" s="109" t="s">
        <v>16</v>
      </c>
      <c r="E6" s="110" t="s">
        <v>70</v>
      </c>
      <c r="F6" s="111">
        <v>0.1</v>
      </c>
    </row>
    <row r="7" spans="2:6" ht="63" x14ac:dyDescent="0.2">
      <c r="B7" s="385"/>
      <c r="C7" s="387" t="s">
        <v>17</v>
      </c>
      <c r="D7" s="109" t="s">
        <v>10</v>
      </c>
      <c r="E7" s="110" t="s">
        <v>71</v>
      </c>
      <c r="F7" s="111">
        <v>0.25</v>
      </c>
    </row>
    <row r="8" spans="2:6" ht="31.5" x14ac:dyDescent="0.2">
      <c r="B8" s="385"/>
      <c r="C8" s="387"/>
      <c r="D8" s="109" t="s">
        <v>9</v>
      </c>
      <c r="E8" s="110" t="s">
        <v>72</v>
      </c>
      <c r="F8" s="111">
        <v>0.15</v>
      </c>
    </row>
    <row r="9" spans="2:6" ht="47.25" x14ac:dyDescent="0.2">
      <c r="B9" s="385" t="s">
        <v>162</v>
      </c>
      <c r="C9" s="387" t="s">
        <v>18</v>
      </c>
      <c r="D9" s="109" t="s">
        <v>19</v>
      </c>
      <c r="E9" s="110" t="s">
        <v>73</v>
      </c>
      <c r="F9" s="112" t="s">
        <v>74</v>
      </c>
    </row>
    <row r="10" spans="2:6" ht="63" x14ac:dyDescent="0.2">
      <c r="B10" s="385"/>
      <c r="C10" s="387"/>
      <c r="D10" s="109" t="s">
        <v>20</v>
      </c>
      <c r="E10" s="110" t="s">
        <v>75</v>
      </c>
      <c r="F10" s="112" t="s">
        <v>74</v>
      </c>
    </row>
    <row r="11" spans="2:6" ht="47.25" x14ac:dyDescent="0.2">
      <c r="B11" s="385"/>
      <c r="C11" s="387" t="s">
        <v>21</v>
      </c>
      <c r="D11" s="109" t="s">
        <v>22</v>
      </c>
      <c r="E11" s="110" t="s">
        <v>76</v>
      </c>
      <c r="F11" s="112" t="s">
        <v>74</v>
      </c>
    </row>
    <row r="12" spans="2:6" ht="47.25" x14ac:dyDescent="0.2">
      <c r="B12" s="385"/>
      <c r="C12" s="387"/>
      <c r="D12" s="109" t="s">
        <v>23</v>
      </c>
      <c r="E12" s="110" t="s">
        <v>77</v>
      </c>
      <c r="F12" s="112" t="s">
        <v>74</v>
      </c>
    </row>
    <row r="13" spans="2:6" ht="31.5" x14ac:dyDescent="0.2">
      <c r="B13" s="385"/>
      <c r="C13" s="387" t="s">
        <v>24</v>
      </c>
      <c r="D13" s="109" t="s">
        <v>119</v>
      </c>
      <c r="E13" s="110" t="s">
        <v>122</v>
      </c>
      <c r="F13" s="112" t="s">
        <v>74</v>
      </c>
    </row>
    <row r="14" spans="2:6" ht="32.25" thickBot="1" x14ac:dyDescent="0.25">
      <c r="B14" s="388"/>
      <c r="C14" s="389"/>
      <c r="D14" s="113" t="s">
        <v>120</v>
      </c>
      <c r="E14" s="114" t="s">
        <v>121</v>
      </c>
      <c r="F14" s="115" t="s">
        <v>74</v>
      </c>
    </row>
    <row r="15" spans="2:6" ht="49.5" customHeight="1" x14ac:dyDescent="0.2">
      <c r="B15" s="381" t="s">
        <v>159</v>
      </c>
      <c r="C15" s="381"/>
      <c r="D15" s="381"/>
      <c r="E15" s="381"/>
      <c r="F15" s="381"/>
    </row>
    <row r="16" spans="2:6" ht="27" customHeight="1" x14ac:dyDescent="0.25">
      <c r="B16" s="11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2022-02-15T22:32:04Z</dcterms:modified>
</cp:coreProperties>
</file>