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alejandra.cardona\Desktop\"/>
    </mc:Choice>
  </mc:AlternateContent>
  <bookViews>
    <workbookView xWindow="0" yWindow="0" windowWidth="20490" windowHeight="7455"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workbook>
</file>

<file path=xl/calcChain.xml><?xml version="1.0" encoding="utf-8"?>
<calcChain xmlns="http://schemas.openxmlformats.org/spreadsheetml/2006/main">
  <c r="T10" i="1" l="1"/>
  <c r="Q10" i="1"/>
  <c r="H10" i="1"/>
  <c r="I10" i="1" s="1"/>
  <c r="K44" i="1"/>
  <c r="K39" i="1"/>
  <c r="K41" i="1"/>
  <c r="K68" i="1"/>
  <c r="K51" i="1"/>
  <c r="K54" i="1"/>
  <c r="K65" i="1"/>
  <c r="K62" i="1"/>
  <c r="K67" i="1"/>
  <c r="K21" i="1"/>
  <c r="K60" i="1"/>
  <c r="K31" i="1"/>
  <c r="K24" i="1"/>
  <c r="K26" i="1"/>
  <c r="K59" i="1"/>
  <c r="K19" i="1"/>
  <c r="K69" i="1"/>
  <c r="K63" i="1"/>
  <c r="K29" i="1"/>
  <c r="K50" i="1"/>
  <c r="K35" i="1"/>
  <c r="K36" i="1"/>
  <c r="K56" i="1"/>
  <c r="K42" i="1"/>
  <c r="K27" i="1"/>
  <c r="K37" i="1"/>
  <c r="K17" i="1"/>
  <c r="K38" i="1"/>
  <c r="K45" i="1"/>
  <c r="K33" i="1"/>
  <c r="K61" i="1"/>
  <c r="K47" i="1"/>
  <c r="K18" i="1"/>
  <c r="K49" i="1"/>
  <c r="K32" i="1"/>
  <c r="K43" i="1"/>
  <c r="K23" i="1"/>
  <c r="K55" i="1"/>
  <c r="K66" i="1"/>
  <c r="K48" i="1"/>
  <c r="K53" i="1"/>
  <c r="K25" i="1"/>
  <c r="K20" i="1"/>
  <c r="K57" i="1"/>
  <c r="K30" i="1"/>
  <c r="F221" i="13" l="1"/>
  <c r="F211" i="13"/>
  <c r="F212" i="13"/>
  <c r="F213" i="13"/>
  <c r="F214" i="13"/>
  <c r="F215" i="13"/>
  <c r="F216" i="13"/>
  <c r="F217" i="13"/>
  <c r="F218" i="13"/>
  <c r="F219" i="13"/>
  <c r="F220" i="13"/>
  <c r="F210" i="13"/>
  <c r="K15" i="1"/>
  <c r="B221" i="13" a="1"/>
  <c r="K11" i="1"/>
  <c r="K12" i="1"/>
  <c r="K13" i="1"/>
  <c r="K14"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B223" i="13" l="1"/>
  <c r="B222" i="13"/>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3" i="1"/>
  <c r="AB22" i="1"/>
  <c r="AA22" i="1" s="1"/>
  <c r="AB47" i="1"/>
  <c r="AB46" i="1"/>
  <c r="AA46" i="1" s="1"/>
  <c r="AB35" i="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<sst xmlns="http://schemas.openxmlformats.org/spreadsheetml/2006/main" count="350" uniqueCount="229">
  <si>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</si>
  <si>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</si>
  <si>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</si>
  <si>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</si>
  <si>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</si>
  <si>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</si>
  <si>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</si>
  <si>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</si>
  <si>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</si>
  <si>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</si>
  <si>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</si>
  <si>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</si>
  <si>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</si>
  <si>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</si>
  <si>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</si>
  <si>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</si>
  <si>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</si>
  <si>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</si>
  <si>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</si>
  <si>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</si>
  <si>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</si>
  <si>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</si>
  <si>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</si>
  <si>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</si>
  <si>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</si>
  <si>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</si>
  <si>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</si>
  <si>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</si>
  <si>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</si>
  <si>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</si>
  <si>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</si>
  <si>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</si>
  <si>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</si>
  <si>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</si>
  <si>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</si>
  <si>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</si>
  <si>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</si>
  <si>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</si>
  <si>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</si>
  <si>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</si>
  <si>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</si>
  <si>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</si>
  <si>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</si>
  <si>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</si>
  <si>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</si>
  <si>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</si>
  <si>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</si>
  <si>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</si>
  <si>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</si>
  <si>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</si>
  <si>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</si>
  <si>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</si>
  <si>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</si>
  <si>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</si>
  <si>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</si>
  <si>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</si>
  <si>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</si>
  <si>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</si>
  <si>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</si>
  <si>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</si>
  <si>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</si>
  <si>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</si>
  <si>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</si>
  <si>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</si>
  <si>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</si>
  <si>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</si>
  <si>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</si>
  <si>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</si>
  <si>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</si>
  <si>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</si>
  <si>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</si>
  <si>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</si>
  <si>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</si>
  <si>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</si>
  <si>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</si>
  <si>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</si>
  <si>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</si>
  <si>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</si>
  <si>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</si>
  <si>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</si>
  <si>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</si>
  <si>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</si>
  <si>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</si>
  <si>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</si>
  <si>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</si>
  <si>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</si>
  <si>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</si>
  <si>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</si>
  <si>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</si>
  <si>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</si>
  <si>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</si>
  <si>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</si>
  <si>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</si>
  <si>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</si>
  <si>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</si>
  <si>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</si>
  <si>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</si>
  <si>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</si>
  <si>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</si>
  <si>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</si>
  <si>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</si>
  <si>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</si>
  <si>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</si>
  <si>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</si>
  <si>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</si>
  <si>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</si>
  <si>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</si>
  <si>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</si>
  <si>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</si>
  <si>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</si>
  <si>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</si>
  <si>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</si>
  <si>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</si>
  <si>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</si>
  <si>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</si>
  <si>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</si>
  <si>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</si>
  <si>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</si>
  <si>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</si>
  <si>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</si>
  <si>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</si>
  <si>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</si>
  <si>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</si>
  <si>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</si>
  <si>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</si>
  <si>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</si>
  <si>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</si>
  <si>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</si>
  <si>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</si>
  <si>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</si>
  <si>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</si>
  <si>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</si>
  <si>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</si>
  <si>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</si>
  <si>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</si>
  <si>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</si>
  <si>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</si>
  <si>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</si>
  <si>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</si>
  <si>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</si>
  <si>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</si>
  <si>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</si>
  <si>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</si>
  <si>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</si>
  <si>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</si>
  <si>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</si>
  <si>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</si>
  <si>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</si>
  <si>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</si>
  <si>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</si>
  <si>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</si>
  <si>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</si>
  <si>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</si>
  <si>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</si>
  <si>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</si>
  <si>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</si>
  <si>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</si>
  <si>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</si>
  <si>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</si>
  <si>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</si>
  <si>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</si>
  <si>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</si>
  <si>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</si>
  <si>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</si>
  <si>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</si>
  <si>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</si>
  <si>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</si>
  <si>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</si>
  <si>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</si>
  <si>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</si>
  <si>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</si>
  <si>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</si>
  <si>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</si>
  <si>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</si>
  <si>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</si>
  <si>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</si>
  <si>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</si>
  <si>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</si>
  <si>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</si>
  <si>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</si>
  <si>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</si>
  <si>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</si>
  <si>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</si>
  <si>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</si>
  <si>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</si>
  <si>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</si>
  <si>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</si>
  <si>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</si>
  <si>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</si>
  <si>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</si>
  <si>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</si>
  <si>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</si>
  <si>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</si>
  <si>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</si>
  <si>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</si>
  <si>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</si>
  <si>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</si>
  <si>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</si>
  <si>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</si>
  <si>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</si>
  <si>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</si>
  <si>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</si>
  <si>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</si>
  <si>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</si>
  <si>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</si>
  <si>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</si>
  <si>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</si>
  <si>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</si>
  <si>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</si>
  <si>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</si>
  <si>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</si>
  <si>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</si>
  <si>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</si>
  <si>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</si>
  <si>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Omisión respecto de la verificación de la condición del contratista respecto a las inhabilidades, incompatibilidades y prohibiciones. </t>
  </si>
  <si>
    <t>Desconocimiento del contratista sobre las causales de inhabilidad e incompatibilidad o la omisión del mismo respecto de su condición.</t>
  </si>
  <si>
    <t xml:space="preserve">Revisión aleatoria mensual de al menos 10 expedientes contractuales, con el fin de verificar que la documentación adjunta cumpla con los requisitos establecidos en la norma. La  evidencia del control es un acta de la revisión realizada. </t>
  </si>
  <si>
    <t>Posibilidad de incurrir en detrimento patrimonial por inadecuada labor de supervisión o interventoría durante la ejecución de los acuerdos de voluntades suscritos por la Universidad.</t>
  </si>
  <si>
    <t xml:space="preserve">Realizar capacitaciones sobre el adecuado ejercicio de la labor de supervisión a docentes y administrativos que la ejerzan, capacitaciones que se realizarán de manera virtual y/o mediante el envío de información por correo electrónico o cualquier otro medio. El responsable del control es el Grupo interno de contratación. </t>
  </si>
  <si>
    <t>Omisión o desconocimiento por parte del funcionario que tiene a cargo la supervisión de las obligaciones que le asisten para ejercer de manera adecuada dicha labor.</t>
  </si>
  <si>
    <t xml:space="preserve">Inadecuado seguimiento a la ejecución contractual. </t>
  </si>
  <si>
    <t xml:space="preserve">Posibilidad de sanciones de orden legal por celebración de contratos sin el cumplimiento de los requisitos legales </t>
  </si>
  <si>
    <t xml:space="preserve">Contratación </t>
  </si>
  <si>
    <t>Adelantar de forma transparente y eficaz los procesos de contratación para la adquisición de bienes y servicios que requieran las diferentes dependencias académico administrativas, en el marco de la autonomía universitaria, observando los principios de la contratación estatal, las disposiciones contractuales internas y las normas civiles y comerciales, con el propósito de cumplir los fines institucionales. Efectuar los acuerdos de voluntades (convenios y contratos interadministrativos o internacionales) que permitan fortalecer las relaciones con entidades estatales, personas jurídicas de derecho privado o público, para el desarrollo conjunto de proyectos académicos, de investigación y/o de extensión, incluyendo la movilidad académica y las distintas actividades que promuevan la internacionalización de la Universidad.</t>
  </si>
  <si>
    <t>El alcance del proceso involucra actividades de identificación de la necesidad, la solicitud de la contratación con su justificación acorde al plan anual de adquisiciones y contando con el certificado de disponibilidad presupuestal, pasando por la adquisición o contratación de bienes o servicios, el seguimiento a través de la elaboración del acta de recibido a satisfacción y evaluación de proveedores a través del acta de liquidación en los casos donde sea aplicable hasta el establecimiento de acciones para la mejora continua.</t>
  </si>
  <si>
    <t>Oficina de contratación</t>
  </si>
  <si>
    <t xml:space="preserve">Reportar a los ordenadores del gasto sobre las fallas en la supervisión del personal designado para tal labor en el evento que se identifiquen. El responsable del control es el grupo interno de contratación. La evidencia del control son los correos electrónicos u oficios enviados a los ordenadores del gasto. </t>
  </si>
  <si>
    <t xml:space="preserve">Capacitar a los supervisores en: Seguridad social y evaluación de proveedores, debido a la identificación previa de falencias en dicha función. </t>
  </si>
  <si>
    <t xml:space="preserve">Revisión por el funcionario encargado del proceso contractual de los documentos aportados por el futuro contratista para la celebración del contrato.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</si>
</sst>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Fill="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hidden="1"/>
    </xf>
    <xf numFmtId="0" fontId="4" fillId="0" borderId="8" xfId="0" applyFont="1" applyFill="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0" fontId="1" fillId="0" borderId="4"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5" xfId="0" applyFont="1" applyBorder="1" applyAlignment="1" applyProtection="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1" fillId="3" borderId="0" xfId="0" applyFont="1" applyFill="1" applyBorder="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23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E27" sqref="E27:F27"/>
    </sheetView>
  </sheetViews>
  <sheetFormatPr baseColWidth="10" defaultColWidth="11.42578125" defaultRowHeight="15" x14ac:dyDescent="0.25"/>
  <cols>
    <col min="1" max="1" width="2.85546875" style="99" customWidth="1"/>
    <col min="2" max="3" width="24.7109375" style="99" customWidth="1"/>
    <col min="4" max="4" width="16" style="99" customWidth="1"/>
    <col min="5" max="5" width="24.7109375" style="99" customWidth="1"/>
    <col min="6" max="6" width="27.7109375" style="99" customWidth="1"/>
    <col min="7" max="8" width="24.7109375" style="99" customWidth="1"/>
    <col min="9" max="16384" width="11.42578125" style="99"/>
  </cols>
  <sheetData>
    <row r="1" spans="2:8" ht="15.75" thickBot="1" x14ac:dyDescent="0.3"/>
    <row r="2" spans="2:8" ht="18" x14ac:dyDescent="0.25">
      <c r="B2" s="140" t="s">
        <v>166</v>
      </c>
      <c r="C2" s="141"/>
      <c r="D2" s="141"/>
      <c r="E2" s="141"/>
      <c r="F2" s="141"/>
      <c r="G2" s="141"/>
      <c r="H2" s="142"/>
    </row>
    <row r="3" spans="2:8" x14ac:dyDescent="0.25">
      <c r="B3" s="100"/>
      <c r="C3" s="101"/>
      <c r="D3" s="101"/>
      <c r="E3" s="101"/>
      <c r="F3" s="101"/>
      <c r="G3" s="101"/>
      <c r="H3" s="102"/>
    </row>
    <row r="4" spans="2:8" ht="63" customHeight="1" x14ac:dyDescent="0.25">
      <c r="B4" s="143" t="s">
        <v>209</v>
      </c>
      <c r="C4" s="144"/>
      <c r="D4" s="144"/>
      <c r="E4" s="144"/>
      <c r="F4" s="144"/>
      <c r="G4" s="144"/>
      <c r="H4" s="145"/>
    </row>
    <row r="5" spans="2:8" ht="63" customHeight="1" x14ac:dyDescent="0.25">
      <c r="B5" s="146"/>
      <c r="C5" s="147"/>
      <c r="D5" s="147"/>
      <c r="E5" s="147"/>
      <c r="F5" s="147"/>
      <c r="G5" s="147"/>
      <c r="H5" s="148"/>
    </row>
    <row r="6" spans="2:8" ht="16.5" x14ac:dyDescent="0.25">
      <c r="B6" s="149" t="s">
        <v>164</v>
      </c>
      <c r="C6" s="150"/>
      <c r="D6" s="150"/>
      <c r="E6" s="150"/>
      <c r="F6" s="150"/>
      <c r="G6" s="150"/>
      <c r="H6" s="151"/>
    </row>
    <row r="7" spans="2:8" ht="95.25" customHeight="1" x14ac:dyDescent="0.25">
      <c r="B7" s="159" t="s">
        <v>169</v>
      </c>
      <c r="C7" s="160"/>
      <c r="D7" s="160"/>
      <c r="E7" s="160"/>
      <c r="F7" s="160"/>
      <c r="G7" s="160"/>
      <c r="H7" s="161"/>
    </row>
    <row r="8" spans="2:8" ht="16.5" x14ac:dyDescent="0.25">
      <c r="B8" s="137"/>
      <c r="C8" s="138"/>
      <c r="D8" s="138"/>
      <c r="E8" s="138"/>
      <c r="F8" s="138"/>
      <c r="G8" s="138"/>
      <c r="H8" s="139"/>
    </row>
    <row r="9" spans="2:8" ht="16.5" customHeight="1" x14ac:dyDescent="0.25">
      <c r="B9" s="152" t="s">
        <v>202</v>
      </c>
      <c r="C9" s="153"/>
      <c r="D9" s="153"/>
      <c r="E9" s="153"/>
      <c r="F9" s="153"/>
      <c r="G9" s="153"/>
      <c r="H9" s="154"/>
    </row>
    <row r="10" spans="2:8" ht="44.25" customHeight="1" x14ac:dyDescent="0.25">
      <c r="B10" s="152"/>
      <c r="C10" s="153"/>
      <c r="D10" s="153"/>
      <c r="E10" s="153"/>
      <c r="F10" s="153"/>
      <c r="G10" s="153"/>
      <c r="H10" s="154"/>
    </row>
    <row r="11" spans="2:8" ht="15.75" thickBot="1" x14ac:dyDescent="0.3">
      <c r="B11" s="125"/>
      <c r="C11" s="128"/>
      <c r="D11" s="133"/>
      <c r="E11" s="134"/>
      <c r="F11" s="134"/>
      <c r="G11" s="135"/>
      <c r="H11" s="136"/>
    </row>
    <row r="12" spans="2:8" ht="15.75" thickTop="1" x14ac:dyDescent="0.25">
      <c r="B12" s="125"/>
      <c r="C12" s="155" t="s">
        <v>165</v>
      </c>
      <c r="D12" s="156"/>
      <c r="E12" s="157" t="s">
        <v>203</v>
      </c>
      <c r="F12" s="158"/>
      <c r="G12" s="128"/>
      <c r="H12" s="129"/>
    </row>
    <row r="13" spans="2:8" ht="35.25" customHeight="1" x14ac:dyDescent="0.25">
      <c r="B13" s="125"/>
      <c r="C13" s="162" t="s">
        <v>196</v>
      </c>
      <c r="D13" s="163"/>
      <c r="E13" s="164" t="s">
        <v>201</v>
      </c>
      <c r="F13" s="165"/>
      <c r="G13" s="128"/>
      <c r="H13" s="129"/>
    </row>
    <row r="14" spans="2:8" ht="17.25" customHeight="1" x14ac:dyDescent="0.25">
      <c r="B14" s="125"/>
      <c r="C14" s="162" t="s">
        <v>197</v>
      </c>
      <c r="D14" s="163"/>
      <c r="E14" s="164" t="s">
        <v>199</v>
      </c>
      <c r="F14" s="165"/>
      <c r="G14" s="128"/>
      <c r="H14" s="129"/>
    </row>
    <row r="15" spans="2:8" ht="19.5" customHeight="1" x14ac:dyDescent="0.25">
      <c r="B15" s="125"/>
      <c r="C15" s="162" t="s">
        <v>198</v>
      </c>
      <c r="D15" s="163"/>
      <c r="E15" s="164" t="s">
        <v>200</v>
      </c>
      <c r="F15" s="165"/>
      <c r="G15" s="128"/>
      <c r="H15" s="129"/>
    </row>
    <row r="16" spans="2:8" ht="69.75" customHeight="1" x14ac:dyDescent="0.25">
      <c r="B16" s="125"/>
      <c r="C16" s="162" t="s">
        <v>167</v>
      </c>
      <c r="D16" s="163"/>
      <c r="E16" s="164" t="s">
        <v>168</v>
      </c>
      <c r="F16" s="165"/>
      <c r="G16" s="128"/>
      <c r="H16" s="129"/>
    </row>
    <row r="17" spans="2:8" ht="34.5" customHeight="1" x14ac:dyDescent="0.25">
      <c r="B17" s="125"/>
      <c r="C17" s="166" t="s">
        <v>2</v>
      </c>
      <c r="D17" s="167"/>
      <c r="E17" s="168" t="s">
        <v>210</v>
      </c>
      <c r="F17" s="169"/>
      <c r="G17" s="128"/>
      <c r="H17" s="129"/>
    </row>
    <row r="18" spans="2:8" ht="27.75" customHeight="1" x14ac:dyDescent="0.25">
      <c r="B18" s="125"/>
      <c r="C18" s="166" t="s">
        <v>3</v>
      </c>
      <c r="D18" s="167"/>
      <c r="E18" s="168" t="s">
        <v>211</v>
      </c>
      <c r="F18" s="169"/>
      <c r="G18" s="128"/>
      <c r="H18" s="129"/>
    </row>
    <row r="19" spans="2:8" ht="28.5" customHeight="1" x14ac:dyDescent="0.25">
      <c r="B19" s="125"/>
      <c r="C19" s="166" t="s">
        <v>42</v>
      </c>
      <c r="D19" s="167"/>
      <c r="E19" s="168" t="s">
        <v>212</v>
      </c>
      <c r="F19" s="169"/>
      <c r="G19" s="128"/>
      <c r="H19" s="129"/>
    </row>
    <row r="20" spans="2:8" ht="72.75" customHeight="1" x14ac:dyDescent="0.25">
      <c r="B20" s="125"/>
      <c r="C20" s="166" t="s">
        <v>1</v>
      </c>
      <c r="D20" s="167"/>
      <c r="E20" s="168" t="s">
        <v>213</v>
      </c>
      <c r="F20" s="169"/>
      <c r="G20" s="128"/>
      <c r="H20" s="129"/>
    </row>
    <row r="21" spans="2:8" ht="64.5" customHeight="1" x14ac:dyDescent="0.25">
      <c r="B21" s="125"/>
      <c r="C21" s="166" t="s">
        <v>50</v>
      </c>
      <c r="D21" s="167"/>
      <c r="E21" s="168" t="s">
        <v>171</v>
      </c>
      <c r="F21" s="169"/>
      <c r="G21" s="128"/>
      <c r="H21" s="129"/>
    </row>
    <row r="22" spans="2:8" ht="71.25" customHeight="1" x14ac:dyDescent="0.25">
      <c r="B22" s="125"/>
      <c r="C22" s="166" t="s">
        <v>170</v>
      </c>
      <c r="D22" s="167"/>
      <c r="E22" s="168" t="s">
        <v>172</v>
      </c>
      <c r="F22" s="169"/>
      <c r="G22" s="128"/>
      <c r="H22" s="129"/>
    </row>
    <row r="23" spans="2:8" ht="55.5" customHeight="1" x14ac:dyDescent="0.25">
      <c r="B23" s="125"/>
      <c r="C23" s="173" t="s">
        <v>173</v>
      </c>
      <c r="D23" s="174"/>
      <c r="E23" s="168" t="s">
        <v>174</v>
      </c>
      <c r="F23" s="169"/>
      <c r="G23" s="128"/>
      <c r="H23" s="129"/>
    </row>
    <row r="24" spans="2:8" ht="42" customHeight="1" x14ac:dyDescent="0.25">
      <c r="B24" s="125"/>
      <c r="C24" s="173" t="s">
        <v>48</v>
      </c>
      <c r="D24" s="174"/>
      <c r="E24" s="168" t="s">
        <v>175</v>
      </c>
      <c r="F24" s="169"/>
      <c r="G24" s="128"/>
      <c r="H24" s="129"/>
    </row>
    <row r="25" spans="2:8" ht="59.25" customHeight="1" x14ac:dyDescent="0.25">
      <c r="B25" s="125"/>
      <c r="C25" s="173" t="s">
        <v>163</v>
      </c>
      <c r="D25" s="174"/>
      <c r="E25" s="168" t="s">
        <v>176</v>
      </c>
      <c r="F25" s="169"/>
      <c r="G25" s="128"/>
      <c r="H25" s="129"/>
    </row>
    <row r="26" spans="2:8" ht="23.25" customHeight="1" x14ac:dyDescent="0.25">
      <c r="B26" s="125"/>
      <c r="C26" s="173" t="s">
        <v>12</v>
      </c>
      <c r="D26" s="174"/>
      <c r="E26" s="168" t="s">
        <v>177</v>
      </c>
      <c r="F26" s="169"/>
      <c r="G26" s="128"/>
      <c r="H26" s="129"/>
    </row>
    <row r="27" spans="2:8" ht="30.75" customHeight="1" x14ac:dyDescent="0.25">
      <c r="B27" s="125"/>
      <c r="C27" s="173" t="s">
        <v>181</v>
      </c>
      <c r="D27" s="174"/>
      <c r="E27" s="168" t="s">
        <v>178</v>
      </c>
      <c r="F27" s="169"/>
      <c r="G27" s="128"/>
      <c r="H27" s="129"/>
    </row>
    <row r="28" spans="2:8" ht="35.25" customHeight="1" x14ac:dyDescent="0.25">
      <c r="B28" s="125"/>
      <c r="C28" s="173" t="s">
        <v>182</v>
      </c>
      <c r="D28" s="174"/>
      <c r="E28" s="168" t="s">
        <v>179</v>
      </c>
      <c r="F28" s="169"/>
      <c r="G28" s="128"/>
      <c r="H28" s="129"/>
    </row>
    <row r="29" spans="2:8" ht="33" customHeight="1" x14ac:dyDescent="0.25">
      <c r="B29" s="125"/>
      <c r="C29" s="173" t="s">
        <v>182</v>
      </c>
      <c r="D29" s="174"/>
      <c r="E29" s="168" t="s">
        <v>179</v>
      </c>
      <c r="F29" s="169"/>
      <c r="G29" s="128"/>
      <c r="H29" s="129"/>
    </row>
    <row r="30" spans="2:8" ht="30" customHeight="1" x14ac:dyDescent="0.25">
      <c r="B30" s="125"/>
      <c r="C30" s="173" t="s">
        <v>183</v>
      </c>
      <c r="D30" s="174"/>
      <c r="E30" s="168" t="s">
        <v>180</v>
      </c>
      <c r="F30" s="169"/>
      <c r="G30" s="128"/>
      <c r="H30" s="129"/>
    </row>
    <row r="31" spans="2:8" ht="35.25" customHeight="1" x14ac:dyDescent="0.25">
      <c r="B31" s="125"/>
      <c r="C31" s="173" t="s">
        <v>184</v>
      </c>
      <c r="D31" s="174"/>
      <c r="E31" s="168" t="s">
        <v>185</v>
      </c>
      <c r="F31" s="169"/>
      <c r="G31" s="128"/>
      <c r="H31" s="129"/>
    </row>
    <row r="32" spans="2:8" ht="31.5" customHeight="1" x14ac:dyDescent="0.25">
      <c r="B32" s="125"/>
      <c r="C32" s="173" t="s">
        <v>186</v>
      </c>
      <c r="D32" s="174"/>
      <c r="E32" s="168" t="s">
        <v>187</v>
      </c>
      <c r="F32" s="169"/>
      <c r="G32" s="128"/>
      <c r="H32" s="129"/>
    </row>
    <row r="33" spans="2:8" ht="35.25" customHeight="1" x14ac:dyDescent="0.25">
      <c r="B33" s="125"/>
      <c r="C33" s="173" t="s">
        <v>188</v>
      </c>
      <c r="D33" s="174"/>
      <c r="E33" s="168" t="s">
        <v>189</v>
      </c>
      <c r="F33" s="169"/>
      <c r="G33" s="128"/>
      <c r="H33" s="129"/>
    </row>
    <row r="34" spans="2:8" ht="59.25" customHeight="1" x14ac:dyDescent="0.25">
      <c r="B34" s="125"/>
      <c r="C34" s="173" t="s">
        <v>190</v>
      </c>
      <c r="D34" s="174"/>
      <c r="E34" s="168" t="s">
        <v>191</v>
      </c>
      <c r="F34" s="169"/>
      <c r="G34" s="128"/>
      <c r="H34" s="129"/>
    </row>
    <row r="35" spans="2:8" ht="29.25" customHeight="1" x14ac:dyDescent="0.25">
      <c r="B35" s="125"/>
      <c r="C35" s="173" t="s">
        <v>29</v>
      </c>
      <c r="D35" s="174"/>
      <c r="E35" s="168" t="s">
        <v>192</v>
      </c>
      <c r="F35" s="169"/>
      <c r="G35" s="128"/>
      <c r="H35" s="129"/>
    </row>
    <row r="36" spans="2:8" ht="82.5" customHeight="1" x14ac:dyDescent="0.25">
      <c r="B36" s="125"/>
      <c r="C36" s="173" t="s">
        <v>194</v>
      </c>
      <c r="D36" s="174"/>
      <c r="E36" s="168" t="s">
        <v>193</v>
      </c>
      <c r="F36" s="169"/>
      <c r="G36" s="128"/>
      <c r="H36" s="129"/>
    </row>
    <row r="37" spans="2:8" ht="46.5" customHeight="1" x14ac:dyDescent="0.25">
      <c r="B37" s="125"/>
      <c r="C37" s="173" t="s">
        <v>39</v>
      </c>
      <c r="D37" s="174"/>
      <c r="E37" s="168" t="s">
        <v>195</v>
      </c>
      <c r="F37" s="169"/>
      <c r="G37" s="128"/>
      <c r="H37" s="129"/>
    </row>
    <row r="38" spans="2:8" ht="6.75" customHeight="1" thickBot="1" x14ac:dyDescent="0.3">
      <c r="B38" s="125"/>
      <c r="C38" s="175"/>
      <c r="D38" s="176"/>
      <c r="E38" s="177"/>
      <c r="F38" s="178"/>
      <c r="G38" s="128"/>
      <c r="H38" s="129"/>
    </row>
    <row r="39" spans="2:8" ht="15.75" thickTop="1" x14ac:dyDescent="0.25">
      <c r="B39" s="125"/>
      <c r="C39" s="126"/>
      <c r="D39" s="126"/>
      <c r="E39" s="127"/>
      <c r="F39" s="127"/>
      <c r="G39" s="128"/>
      <c r="H39" s="129"/>
    </row>
    <row r="40" spans="2:8" ht="21" customHeight="1" x14ac:dyDescent="0.25">
      <c r="B40" s="170" t="s">
        <v>204</v>
      </c>
      <c r="C40" s="171"/>
      <c r="D40" s="171"/>
      <c r="E40" s="171"/>
      <c r="F40" s="171"/>
      <c r="G40" s="171"/>
      <c r="H40" s="172"/>
    </row>
    <row r="41" spans="2:8" ht="20.25" customHeight="1" x14ac:dyDescent="0.25">
      <c r="B41" s="170" t="s">
        <v>205</v>
      </c>
      <c r="C41" s="171"/>
      <c r="D41" s="171"/>
      <c r="E41" s="171"/>
      <c r="F41" s="171"/>
      <c r="G41" s="171"/>
      <c r="H41" s="172"/>
    </row>
    <row r="42" spans="2:8" ht="20.25" customHeight="1" x14ac:dyDescent="0.25">
      <c r="B42" s="170" t="s">
        <v>206</v>
      </c>
      <c r="C42" s="171"/>
      <c r="D42" s="171"/>
      <c r="E42" s="171"/>
      <c r="F42" s="171"/>
      <c r="G42" s="171"/>
      <c r="H42" s="172"/>
    </row>
    <row r="43" spans="2:8" ht="20.25" customHeight="1" x14ac:dyDescent="0.25">
      <c r="B43" s="170" t="s">
        <v>207</v>
      </c>
      <c r="C43" s="171"/>
      <c r="D43" s="171"/>
      <c r="E43" s="171"/>
      <c r="F43" s="171"/>
      <c r="G43" s="171"/>
      <c r="H43" s="172"/>
    </row>
    <row r="44" spans="2:8" x14ac:dyDescent="0.25">
      <c r="B44" s="170" t="s">
        <v>208</v>
      </c>
      <c r="C44" s="171"/>
      <c r="D44" s="171"/>
      <c r="E44" s="171"/>
      <c r="F44" s="171"/>
      <c r="G44" s="171"/>
      <c r="H44" s="172"/>
    </row>
    <row r="45" spans="2:8" ht="15.75" thickBot="1" x14ac:dyDescent="0.3">
      <c r="B45" s="130"/>
      <c r="C45" s="131"/>
      <c r="D45" s="131"/>
      <c r="E45" s="131"/>
      <c r="F45" s="131"/>
      <c r="G45" s="131"/>
      <c r="H45" s="132"/>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A7" zoomScale="110" zoomScaleNormal="110" workbookViewId="0">
      <selection activeCell="AJ10" sqref="AJ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2" t="s">
        <v>43</v>
      </c>
      <c r="B4" s="213"/>
      <c r="C4" s="219" t="s">
        <v>222</v>
      </c>
      <c r="D4" s="220"/>
      <c r="E4" s="220"/>
      <c r="F4" s="220"/>
      <c r="G4" s="220"/>
      <c r="H4" s="220"/>
      <c r="I4" s="220"/>
      <c r="J4" s="220"/>
      <c r="K4" s="220"/>
      <c r="L4" s="220"/>
      <c r="M4" s="220"/>
      <c r="N4" s="221"/>
      <c r="O4" s="225"/>
      <c r="P4" s="225"/>
      <c r="Q4" s="22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2" t="s">
        <v>130</v>
      </c>
      <c r="B5" s="213"/>
      <c r="C5" s="219" t="s">
        <v>223</v>
      </c>
      <c r="D5" s="220"/>
      <c r="E5" s="220"/>
      <c r="F5" s="220"/>
      <c r="G5" s="220"/>
      <c r="H5" s="220"/>
      <c r="I5" s="220"/>
      <c r="J5" s="220"/>
      <c r="K5" s="220"/>
      <c r="L5" s="220"/>
      <c r="M5" s="220"/>
      <c r="N5" s="221"/>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2" t="s">
        <v>44</v>
      </c>
      <c r="B6" s="213"/>
      <c r="C6" s="222" t="s">
        <v>224</v>
      </c>
      <c r="D6" s="223"/>
      <c r="E6" s="223"/>
      <c r="F6" s="223"/>
      <c r="G6" s="223"/>
      <c r="H6" s="223"/>
      <c r="I6" s="223"/>
      <c r="J6" s="223"/>
      <c r="K6" s="223"/>
      <c r="L6" s="223"/>
      <c r="M6" s="223"/>
      <c r="N6" s="224"/>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32" t="s">
        <v>139</v>
      </c>
      <c r="B7" s="233"/>
      <c r="C7" s="233"/>
      <c r="D7" s="233"/>
      <c r="E7" s="233"/>
      <c r="F7" s="233"/>
      <c r="G7" s="234"/>
      <c r="H7" s="232" t="s">
        <v>140</v>
      </c>
      <c r="I7" s="233"/>
      <c r="J7" s="233"/>
      <c r="K7" s="233"/>
      <c r="L7" s="233"/>
      <c r="M7" s="233"/>
      <c r="N7" s="234"/>
      <c r="O7" s="232" t="s">
        <v>141</v>
      </c>
      <c r="P7" s="233"/>
      <c r="Q7" s="233"/>
      <c r="R7" s="233"/>
      <c r="S7" s="233"/>
      <c r="T7" s="233"/>
      <c r="U7" s="233"/>
      <c r="V7" s="233"/>
      <c r="W7" s="234"/>
      <c r="X7" s="232" t="s">
        <v>142</v>
      </c>
      <c r="Y7" s="233"/>
      <c r="Z7" s="233"/>
      <c r="AA7" s="233"/>
      <c r="AB7" s="233"/>
      <c r="AC7" s="233"/>
      <c r="AD7" s="234"/>
      <c r="AE7" s="232" t="s">
        <v>34</v>
      </c>
      <c r="AF7" s="233"/>
      <c r="AG7" s="233"/>
      <c r="AH7" s="233"/>
      <c r="AI7" s="233"/>
      <c r="AJ7" s="23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4" t="s">
        <v>0</v>
      </c>
      <c r="B8" s="210" t="s">
        <v>2</v>
      </c>
      <c r="C8" s="204" t="s">
        <v>3</v>
      </c>
      <c r="D8" s="204" t="s">
        <v>42</v>
      </c>
      <c r="E8" s="216" t="s">
        <v>1</v>
      </c>
      <c r="F8" s="211" t="s">
        <v>50</v>
      </c>
      <c r="G8" s="204" t="s">
        <v>135</v>
      </c>
      <c r="H8" s="206" t="s">
        <v>33</v>
      </c>
      <c r="I8" s="207" t="s">
        <v>5</v>
      </c>
      <c r="J8" s="211" t="s">
        <v>87</v>
      </c>
      <c r="K8" s="211" t="s">
        <v>92</v>
      </c>
      <c r="L8" s="209" t="s">
        <v>45</v>
      </c>
      <c r="M8" s="207" t="s">
        <v>5</v>
      </c>
      <c r="N8" s="204" t="s">
        <v>48</v>
      </c>
      <c r="O8" s="217" t="s">
        <v>11</v>
      </c>
      <c r="P8" s="205" t="s">
        <v>163</v>
      </c>
      <c r="Q8" s="211" t="s">
        <v>12</v>
      </c>
      <c r="R8" s="205" t="s">
        <v>8</v>
      </c>
      <c r="S8" s="205"/>
      <c r="T8" s="205"/>
      <c r="U8" s="205"/>
      <c r="V8" s="205"/>
      <c r="W8" s="205"/>
      <c r="X8" s="203" t="s">
        <v>138</v>
      </c>
      <c r="Y8" s="203" t="s">
        <v>46</v>
      </c>
      <c r="Z8" s="203" t="s">
        <v>5</v>
      </c>
      <c r="AA8" s="203" t="s">
        <v>47</v>
      </c>
      <c r="AB8" s="203" t="s">
        <v>5</v>
      </c>
      <c r="AC8" s="203" t="s">
        <v>49</v>
      </c>
      <c r="AD8" s="217"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5"/>
      <c r="B9" s="210"/>
      <c r="C9" s="205"/>
      <c r="D9" s="205"/>
      <c r="E9" s="210"/>
      <c r="F9" s="204"/>
      <c r="G9" s="205"/>
      <c r="H9" s="204"/>
      <c r="I9" s="208"/>
      <c r="J9" s="204"/>
      <c r="K9" s="204"/>
      <c r="L9" s="208"/>
      <c r="M9" s="208"/>
      <c r="N9" s="205"/>
      <c r="O9" s="218"/>
      <c r="P9" s="205"/>
      <c r="Q9" s="204"/>
      <c r="R9" s="7" t="s">
        <v>13</v>
      </c>
      <c r="S9" s="7" t="s">
        <v>17</v>
      </c>
      <c r="T9" s="7" t="s">
        <v>28</v>
      </c>
      <c r="U9" s="7" t="s">
        <v>18</v>
      </c>
      <c r="V9" s="7" t="s">
        <v>21</v>
      </c>
      <c r="W9" s="7" t="s">
        <v>24</v>
      </c>
      <c r="X9" s="203"/>
      <c r="Y9" s="203"/>
      <c r="Z9" s="203"/>
      <c r="AA9" s="203"/>
      <c r="AB9" s="203"/>
      <c r="AC9" s="203"/>
      <c r="AD9" s="218"/>
      <c r="AE9" s="205"/>
      <c r="AF9" s="205"/>
      <c r="AG9" s="205"/>
      <c r="AH9" s="205"/>
      <c r="AI9" s="205"/>
      <c r="AJ9" s="205"/>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8">
        <v>1</v>
      </c>
      <c r="B10" s="179" t="s">
        <v>134</v>
      </c>
      <c r="C10" s="179" t="s">
        <v>214</v>
      </c>
      <c r="D10" s="179" t="s">
        <v>215</v>
      </c>
      <c r="E10" s="191" t="s">
        <v>221</v>
      </c>
      <c r="F10" s="179" t="s">
        <v>128</v>
      </c>
      <c r="G10" s="182">
        <v>2300</v>
      </c>
      <c r="H10" s="185" t="str">
        <f>IF(G10&lt;=0,"",IF(G10&lt;=2,"Muy Baja",IF(G10&lt;=24,"Baja",IF(G10&lt;=500,"Media",IF(G10&lt;=5000,"Alta","Muy Alta")))))</f>
        <v>Alta</v>
      </c>
      <c r="I10" s="197">
        <f>IF(H10="","",IF(H10="Muy Baja",0.2,IF(H10="Baja",0.4,IF(H10="Media",0.6,IF(H10="Alta",0.8,IF(H10="Muy Alta",1,))))))</f>
        <v>0.8</v>
      </c>
      <c r="J10" s="200" t="s">
        <v>155</v>
      </c>
      <c r="K10" s="197"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7">
        <f ca="1">IF(L10="","",IF(L10="Leve",0.2,IF(L10="Menor",0.4,IF(L10="Moderado",0.6,IF(L10="Mayor",0.8,IF(L10="Catastrófico",1,))))))</f>
        <v>0.6</v>
      </c>
      <c r="N10" s="194"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0">
        <v>1</v>
      </c>
      <c r="P10" s="49" t="s">
        <v>228</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19</v>
      </c>
      <c r="V10" s="52" t="s">
        <v>22</v>
      </c>
      <c r="W10" s="52" t="s">
        <v>119</v>
      </c>
      <c r="X10" s="24">
        <f>IFERROR(IF(Q10="Probabilidad",(I10-(+I10*T10)),IF(Q10="Impacto",I10,"")),"")</f>
        <v>0.48</v>
      </c>
      <c r="Y10" s="54" t="str">
        <f>IFERROR(IF(X10="","",IF(X10&lt;=0.2,"Muy Baja",IF(X10&lt;=0.4,"Baja",IF(X10&lt;=0.6,"Media",IF(X10&lt;=0.8,"Alta","Muy Alta"))))),"")</f>
        <v>Media</v>
      </c>
      <c r="Z10" s="55">
        <f>+X10</f>
        <v>0.48</v>
      </c>
      <c r="AA10" s="54" t="str">
        <f ca="1">IFERROR(IF(AB10="","",IF(AB10&lt;=0.2,"Leve",IF(AB10&lt;=0.4,"Menor",IF(AB10&lt;=0.6,"Moderado",IF(AB10&lt;=0.8,"Mayor","Catastrófico"))))),"")</f>
        <v>Moderado</v>
      </c>
      <c r="AB10" s="55">
        <f ca="1">IFERROR(IF(Q10="Impacto",(M10-(+M10*T10)),IF(Q10="Probabilidad",M10,"")),"")</f>
        <v>0.6</v>
      </c>
      <c r="AC10" s="56"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9"/>
      <c r="B11" s="180"/>
      <c r="C11" s="180"/>
      <c r="D11" s="180"/>
      <c r="E11" s="192"/>
      <c r="F11" s="180"/>
      <c r="G11" s="183"/>
      <c r="H11" s="186"/>
      <c r="I11" s="198"/>
      <c r="J11" s="201"/>
      <c r="K11" s="198">
        <f ca="1">IF(NOT(ISERROR(MATCH(J11,_xlfn.ANCHORARRAY(E22),0))),I24&amp;"Por favor no seleccionar los criterios de impacto",J11)</f>
        <v>0</v>
      </c>
      <c r="L11" s="186"/>
      <c r="M11" s="198"/>
      <c r="N11" s="195"/>
      <c r="O11" s="60">
        <v>2</v>
      </c>
      <c r="P11" s="49" t="s">
        <v>216</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0.28799999999999998</v>
      </c>
      <c r="Y11" s="54" t="str">
        <f t="shared" ref="Y11:Y69" si="1">IFERROR(IF(X11="","",IF(X11&lt;=0.2,"Muy Baja",IF(X11&lt;=0.4,"Baja",IF(X11&lt;=0.6,"Media",IF(X11&lt;=0.8,"Alta","Muy Alta"))))),"")</f>
        <v>Baja</v>
      </c>
      <c r="Z11" s="55">
        <f t="shared" ref="Z11:Z15" si="2">+X11</f>
        <v>0.28799999999999998</v>
      </c>
      <c r="AA11" s="54" t="str">
        <f t="shared" ref="AA11:AA69" ca="1" si="3">IFERROR(IF(AB11="","",IF(AB11&lt;=0.2,"Leve",IF(AB11&lt;=0.4,"Menor",IF(AB11&lt;=0.6,"Moderado",IF(AB11&lt;=0.8,"Mayor","Catastrófico"))))),"")</f>
        <v>Moderado</v>
      </c>
      <c r="AB11" s="55">
        <f ca="1">IFERROR(IF(AND(Q10="Impacto",Q11="Impacto"),(AB10-(+AB10*T11)),IF(Q11="Impacto",($M$10-(+$M$10*T11)),IF(Q11="Probabilidad",AB10,""))),"")</f>
        <v>0.6</v>
      </c>
      <c r="AC11" s="56"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9"/>
      <c r="B12" s="180"/>
      <c r="C12" s="180"/>
      <c r="D12" s="180"/>
      <c r="E12" s="192"/>
      <c r="F12" s="180"/>
      <c r="G12" s="183"/>
      <c r="H12" s="186"/>
      <c r="I12" s="198"/>
      <c r="J12" s="201"/>
      <c r="K12" s="198">
        <f ca="1">IF(NOT(ISERROR(MATCH(J12,_xlfn.ANCHORARRAY(E23),0))),I25&amp;"Por favor no seleccionar los criterios de impacto",J12)</f>
        <v>0</v>
      </c>
      <c r="L12" s="186"/>
      <c r="M12" s="198"/>
      <c r="N12" s="195"/>
      <c r="O12" s="60">
        <v>3</v>
      </c>
      <c r="P12" s="50"/>
      <c r="Q12" s="51" t="str">
        <f>IF(OR(R12="Preventivo",R12="Detectivo"),"Probabilidad",IF(R12="Correctivo","Impacto",""))</f>
        <v/>
      </c>
      <c r="R12" s="52"/>
      <c r="S12" s="52"/>
      <c r="T12" s="53" t="str">
        <f t="shared" si="0"/>
        <v/>
      </c>
      <c r="U12" s="52"/>
      <c r="V12" s="52"/>
      <c r="W12" s="52"/>
      <c r="X12" s="24" t="str">
        <f>IFERROR(IF(AND(Q11="Probabilidad",Q12="Probabilidad"),(Z11-(+Z11*T12)),IF(AND(Q11="Impacto",Q12="Probabilidad"),(Z10-(+Z10*T12)),IF(Q12="Impacto",Z11,""))),"")</f>
        <v/>
      </c>
      <c r="Y12" s="54" t="str">
        <f t="shared" si="1"/>
        <v/>
      </c>
      <c r="Z12" s="55" t="str">
        <f t="shared" si="2"/>
        <v/>
      </c>
      <c r="AA12" s="54" t="str">
        <f t="shared" si="3"/>
        <v/>
      </c>
      <c r="AB12" s="55" t="str">
        <f>IFERROR(IF(AND(Q11="Impacto",Q12="Impacto"),(AB11-(+AB11*T12)),IF(AND(Q11="Probabilidad",Q12="Impacto"),(AB10-(+AB10*T12)),IF(Q12="Probabilidad",AB11,""))),"")</f>
        <v/>
      </c>
      <c r="AC12" s="56" t="str">
        <f t="shared" si="4"/>
        <v/>
      </c>
      <c r="AD12" s="57"/>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9"/>
      <c r="B13" s="180"/>
      <c r="C13" s="180"/>
      <c r="D13" s="180"/>
      <c r="E13" s="192"/>
      <c r="F13" s="180"/>
      <c r="G13" s="183"/>
      <c r="H13" s="186"/>
      <c r="I13" s="198"/>
      <c r="J13" s="201"/>
      <c r="K13" s="198">
        <f ca="1">IF(NOT(ISERROR(MATCH(J13,_xlfn.ANCHORARRAY(E24),0))),I26&amp;"Por favor no seleccionar los criterios de impacto",J13)</f>
        <v>0</v>
      </c>
      <c r="L13" s="186"/>
      <c r="M13" s="198"/>
      <c r="N13" s="195"/>
      <c r="O13" s="60">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9"/>
      <c r="B14" s="180"/>
      <c r="C14" s="180"/>
      <c r="D14" s="180"/>
      <c r="E14" s="192"/>
      <c r="F14" s="180"/>
      <c r="G14" s="183"/>
      <c r="H14" s="186"/>
      <c r="I14" s="198"/>
      <c r="J14" s="201"/>
      <c r="K14" s="198">
        <f ca="1">IF(NOT(ISERROR(MATCH(J14,_xlfn.ANCHORARRAY(E25),0))),I27&amp;"Por favor no seleccionar los criterios de impacto",J14)</f>
        <v>0</v>
      </c>
      <c r="L14" s="186"/>
      <c r="M14" s="198"/>
      <c r="N14" s="195"/>
      <c r="O14" s="60">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90"/>
      <c r="B15" s="181"/>
      <c r="C15" s="181"/>
      <c r="D15" s="181"/>
      <c r="E15" s="193"/>
      <c r="F15" s="181"/>
      <c r="G15" s="184"/>
      <c r="H15" s="187"/>
      <c r="I15" s="199"/>
      <c r="J15" s="202"/>
      <c r="K15" s="199">
        <f ca="1">IF(NOT(ISERROR(MATCH(J15,_xlfn.ANCHORARRAY(E26),0))),I28&amp;"Por favor no seleccionar los criterios de impacto",J15)</f>
        <v>0</v>
      </c>
      <c r="L15" s="187"/>
      <c r="M15" s="199"/>
      <c r="N15" s="196"/>
      <c r="O15" s="60">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8">
        <v>2</v>
      </c>
      <c r="B16" s="179" t="s">
        <v>134</v>
      </c>
      <c r="C16" s="179" t="s">
        <v>220</v>
      </c>
      <c r="D16" s="179" t="s">
        <v>219</v>
      </c>
      <c r="E16" s="191" t="s">
        <v>217</v>
      </c>
      <c r="F16" s="179" t="s">
        <v>128</v>
      </c>
      <c r="G16" s="182">
        <v>2300</v>
      </c>
      <c r="H16" s="185" t="str">
        <f>IF(G16&lt;=0,"",IF(G16&lt;=2,"Muy Baja",IF(G16&lt;=24,"Baja",IF(G16&lt;=500,"Media",IF(G16&lt;=5000,"Alta","Muy Alta")))))</f>
        <v>Alta</v>
      </c>
      <c r="I16" s="197">
        <f>IF(H16="","",IF(H16="Muy Baja",0.2,IF(H16="Baja",0.4,IF(H16="Media",0.6,IF(H16="Alta",0.8,IF(H16="Muy Alta",1,))))))</f>
        <v>0.8</v>
      </c>
      <c r="J16" s="200" t="s">
        <v>151</v>
      </c>
      <c r="K16" s="197" t="str">
        <f ca="1">IF(NOT(ISERROR(MATCH(J16,'Tabla Impacto'!$B$221:$B$223,0))),'Tabla Impacto'!$F$223&amp;"Por favor no seleccionar los criterios de impacto(Afectación Económica o presupuestal y Pérdida Reputacional)",J16)</f>
        <v xml:space="preserve">     Entre 100 y 500 SMLMV </v>
      </c>
      <c r="L16" s="185" t="str">
        <f ca="1">IF(OR(K16='Tabla Impacto'!$C$11,K16='Tabla Impacto'!$D$11),"Leve",IF(OR(K16='Tabla Impacto'!$C$12,K16='Tabla Impacto'!$D$12),"Menor",IF(OR(K16='Tabla Impacto'!$C$13,K16='Tabla Impacto'!$D$13),"Moderado",IF(OR(K16='Tabla Impacto'!$C$14,K16='Tabla Impacto'!$D$14),"Mayor",IF(OR(K16='Tabla Impacto'!$C$15,K16='Tabla Impacto'!$D$15),"Catastrófico","")))))</f>
        <v>Mayor</v>
      </c>
      <c r="M16" s="197">
        <f ca="1">IF(L16="","",IF(L16="Leve",0.2,IF(L16="Menor",0.4,IF(L16="Moderado",0.6,IF(L16="Mayor",0.8,IF(L16="Catastrófico",1,))))))</f>
        <v>0.8</v>
      </c>
      <c r="N16" s="194"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0">
        <v>1</v>
      </c>
      <c r="P16" s="49" t="s">
        <v>218</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0.48</v>
      </c>
      <c r="Y16" s="54" t="str">
        <f>IFERROR(IF(X16="","",IF(X16&lt;=0.2,"Muy Baja",IF(X16&lt;=0.4,"Baja",IF(X16&lt;=0.6,"Media",IF(X16&lt;=0.8,"Alta","Muy Alta"))))),"")</f>
        <v>Media</v>
      </c>
      <c r="Z16" s="55">
        <f>+X16</f>
        <v>0.48</v>
      </c>
      <c r="AA16" s="54" t="str">
        <f ca="1">IFERROR(IF(AB16="","",IF(AB16&lt;=0.2,"Leve",IF(AB16&lt;=0.4,"Menor",IF(AB16&lt;=0.6,"Moderado",IF(AB16&lt;=0.8,"Mayor","Catastrófico"))))),"")</f>
        <v>Mayor</v>
      </c>
      <c r="AB16" s="55">
        <f ca="1">IFERROR(IF(Q16="Impacto",(M16-(+M16*T16)),IF(Q16="Probabilidad",M16,"")),"")</f>
        <v>0.8</v>
      </c>
      <c r="AC16" s="56"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57" t="s">
        <v>136</v>
      </c>
      <c r="AE16" s="58" t="s">
        <v>227</v>
      </c>
      <c r="AF16" s="48" t="s">
        <v>225</v>
      </c>
      <c r="AG16" s="59">
        <v>44684</v>
      </c>
      <c r="AH16" s="59">
        <v>44926</v>
      </c>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9"/>
      <c r="B17" s="180"/>
      <c r="C17" s="180"/>
      <c r="D17" s="180"/>
      <c r="E17" s="192"/>
      <c r="F17" s="180"/>
      <c r="G17" s="183"/>
      <c r="H17" s="186"/>
      <c r="I17" s="198"/>
      <c r="J17" s="201"/>
      <c r="K17" s="198">
        <f ca="1">IF(NOT(ISERROR(MATCH(J17,_xlfn.ANCHORARRAY(E28),0))),I30&amp;"Por favor no seleccionar los criterios de impacto",J17)</f>
        <v>0</v>
      </c>
      <c r="L17" s="186"/>
      <c r="M17" s="198"/>
      <c r="N17" s="195"/>
      <c r="O17" s="60">
        <v>2</v>
      </c>
      <c r="P17" s="49" t="s">
        <v>226</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0.48</v>
      </c>
      <c r="Y17" s="54" t="str">
        <f t="shared" si="1"/>
        <v>Media</v>
      </c>
      <c r="Z17" s="55">
        <f t="shared" ref="Z17:Z21" si="9">+X17</f>
        <v>0.48</v>
      </c>
      <c r="AA17" s="54" t="str">
        <f t="shared" ca="1" si="3"/>
        <v>Moderado</v>
      </c>
      <c r="AB17" s="55">
        <f ca="1">IFERROR(IF(AND(Q16="Impacto",Q17="Impacto"),(AB10-(+AB10*T17)),IF(Q17="Impacto",($M$16-(+$M$16*T17)),IF(Q17="Probabilidad",AB10,""))),"")</f>
        <v>0.60000000000000009</v>
      </c>
      <c r="AC17" s="56"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9"/>
      <c r="B18" s="180"/>
      <c r="C18" s="180"/>
      <c r="D18" s="180"/>
      <c r="E18" s="192"/>
      <c r="F18" s="180"/>
      <c r="G18" s="183"/>
      <c r="H18" s="186"/>
      <c r="I18" s="198"/>
      <c r="J18" s="201"/>
      <c r="K18" s="198">
        <f ca="1">IF(NOT(ISERROR(MATCH(J18,_xlfn.ANCHORARRAY(E29),0))),I31&amp;"Por favor no seleccionar los criterios de impacto",J18)</f>
        <v>0</v>
      </c>
      <c r="L18" s="186"/>
      <c r="M18" s="198"/>
      <c r="N18" s="195"/>
      <c r="O18" s="60">
        <v>3</v>
      </c>
      <c r="P18" s="50"/>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9"/>
      <c r="B19" s="180"/>
      <c r="C19" s="180"/>
      <c r="D19" s="180"/>
      <c r="E19" s="192"/>
      <c r="F19" s="180"/>
      <c r="G19" s="183"/>
      <c r="H19" s="186"/>
      <c r="I19" s="198"/>
      <c r="J19" s="201"/>
      <c r="K19" s="198">
        <f ca="1">IF(NOT(ISERROR(MATCH(J19,_xlfn.ANCHORARRAY(E30),0))),I32&amp;"Por favor no seleccionar los criterios de impacto",J19)</f>
        <v>0</v>
      </c>
      <c r="L19" s="186"/>
      <c r="M19" s="198"/>
      <c r="N19" s="195"/>
      <c r="O19" s="60">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9"/>
      <c r="B20" s="180"/>
      <c r="C20" s="180"/>
      <c r="D20" s="180"/>
      <c r="E20" s="192"/>
      <c r="F20" s="180"/>
      <c r="G20" s="183"/>
      <c r="H20" s="186"/>
      <c r="I20" s="198"/>
      <c r="J20" s="201"/>
      <c r="K20" s="198">
        <f ca="1">IF(NOT(ISERROR(MATCH(J20,_xlfn.ANCHORARRAY(E31),0))),I33&amp;"Por favor no seleccionar los criterios de impacto",J20)</f>
        <v>0</v>
      </c>
      <c r="L20" s="186"/>
      <c r="M20" s="198"/>
      <c r="N20" s="195"/>
      <c r="O20" s="60">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90"/>
      <c r="B21" s="181"/>
      <c r="C21" s="181"/>
      <c r="D21" s="181"/>
      <c r="E21" s="193"/>
      <c r="F21" s="181"/>
      <c r="G21" s="184"/>
      <c r="H21" s="187"/>
      <c r="I21" s="199"/>
      <c r="J21" s="202"/>
      <c r="K21" s="199">
        <f ca="1">IF(NOT(ISERROR(MATCH(J21,_xlfn.ANCHORARRAY(E32),0))),I34&amp;"Por favor no seleccionar los criterios de impacto",J21)</f>
        <v>0</v>
      </c>
      <c r="L21" s="187"/>
      <c r="M21" s="199"/>
      <c r="N21" s="196"/>
      <c r="O21" s="60">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8">
        <v>3</v>
      </c>
      <c r="B22" s="179"/>
      <c r="C22" s="179"/>
      <c r="D22" s="179"/>
      <c r="E22" s="191"/>
      <c r="F22" s="179"/>
      <c r="G22" s="182"/>
      <c r="H22" s="185" t="str">
        <f>IF(G22&lt;=0,"",IF(G22&lt;=2,"Muy Baja",IF(G22&lt;=24,"Baja",IF(G22&lt;=500,"Media",IF(G22&lt;=5000,"Alta","Muy Alta")))))</f>
        <v/>
      </c>
      <c r="I22" s="197" t="str">
        <f>IF(H22="","",IF(H22="Muy Baja",0.2,IF(H22="Baja",0.4,IF(H22="Media",0.6,IF(H22="Alta",0.8,IF(H22="Muy Alta",1,))))))</f>
        <v/>
      </c>
      <c r="J22" s="200"/>
      <c r="K22" s="197">
        <f ca="1">IF(NOT(ISERROR(MATCH(J22,'Tabla Impacto'!$B$221:$B$223,0))),'Tabla Impacto'!$F$223&amp;"Por favor no seleccionar los criterios de impacto(Afectación Económica o presupuestal y Pérdida Reputacional)",J22)</f>
        <v>0</v>
      </c>
      <c r="L22" s="185" t="str">
        <f ca="1">IF(OR(K22='Tabla Impacto'!$C$11,K22='Tabla Impacto'!$D$11),"Leve",IF(OR(K22='Tabla Impacto'!$C$12,K22='Tabla Impacto'!$D$12),"Menor",IF(OR(K22='Tabla Impacto'!$C$13,K22='Tabla Impacto'!$D$13),"Moderado",IF(OR(K22='Tabla Impacto'!$C$14,K22='Tabla Impacto'!$D$14),"Mayor",IF(OR(K22='Tabla Impacto'!$C$15,K22='Tabla Impacto'!$D$15),"Catastrófico","")))))</f>
        <v/>
      </c>
      <c r="M22" s="197" t="str">
        <f ca="1">IF(L22="","",IF(L22="Leve",0.2,IF(L22="Menor",0.4,IF(L22="Moderado",0.6,IF(L22="Mayor",0.8,IF(L22="Catastrófico",1,))))))</f>
        <v/>
      </c>
      <c r="N22" s="194"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60">
        <v>1</v>
      </c>
      <c r="P22" s="49"/>
      <c r="Q22" s="51" t="str">
        <f>IF(OR(R22="Preventivo",R22="Detectivo"),"Probabilidad",IF(R22="Correctivo","Impacto",""))</f>
        <v/>
      </c>
      <c r="R22" s="52"/>
      <c r="S22" s="52"/>
      <c r="T22" s="53" t="str">
        <f>IF(AND(R22="Preventivo",S22="Automático"),"50%",IF(AND(R22="Preventivo",S22="Manual"),"40%",IF(AND(R22="Detectivo",S22="Automático"),"40%",IF(AND(R22="Detectivo",S22="Manual"),"30%",IF(AND(R22="Correctivo",S22="Automático"),"35%",IF(AND(R22="Correctivo",S22="Manual"),"25%",""))))))</f>
        <v/>
      </c>
      <c r="U22" s="52"/>
      <c r="V22" s="52"/>
      <c r="W22" s="52"/>
      <c r="X22" s="24" t="str">
        <f>IFERROR(IF(Q22="Probabilidad",(I22-(+I22*T22)),IF(Q22="Impacto",I22,"")),"")</f>
        <v/>
      </c>
      <c r="Y22" s="54" t="str">
        <f>IFERROR(IF(X22="","",IF(X22&lt;=0.2,"Muy Baja",IF(X22&lt;=0.4,"Baja",IF(X22&lt;=0.6,"Media",IF(X22&lt;=0.8,"Alta","Muy Alta"))))),"")</f>
        <v/>
      </c>
      <c r="Z22" s="55" t="str">
        <f>+X22</f>
        <v/>
      </c>
      <c r="AA22" s="54" t="str">
        <f>IFERROR(IF(AB22="","",IF(AB22&lt;=0.2,"Leve",IF(AB22&lt;=0.4,"Menor",IF(AB22&lt;=0.6,"Moderado",IF(AB22&lt;=0.8,"Mayor","Catastrófico"))))),"")</f>
        <v/>
      </c>
      <c r="AB22" s="55" t="str">
        <f>IFERROR(IF(Q22="Impacto",(M22-(+M22*T22)),IF(Q22="Probabilidad",M22,"")),"")</f>
        <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57"/>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9"/>
      <c r="B23" s="180"/>
      <c r="C23" s="180"/>
      <c r="D23" s="180"/>
      <c r="E23" s="192"/>
      <c r="F23" s="180"/>
      <c r="G23" s="183"/>
      <c r="H23" s="186"/>
      <c r="I23" s="198"/>
      <c r="J23" s="201"/>
      <c r="K23" s="198">
        <f t="shared" ref="K23:K27" ca="1" si="15">IF(NOT(ISERROR(MATCH(J23,_xlfn.ANCHORARRAY(E34),0))),I36&amp;"Por favor no seleccionar los criterios de impacto",J23)</f>
        <v>0</v>
      </c>
      <c r="L23" s="186"/>
      <c r="M23" s="198"/>
      <c r="N23" s="195"/>
      <c r="O23" s="60">
        <v>2</v>
      </c>
      <c r="P23" s="49"/>
      <c r="Q23" s="51" t="str">
        <f>IF(OR(R23="Preventivo",R23="Detectivo"),"Probabilidad",IF(R23="Correctivo","Impacto",""))</f>
        <v/>
      </c>
      <c r="R23" s="52"/>
      <c r="S23" s="52"/>
      <c r="T23" s="53" t="str">
        <f t="shared" ref="T23:T27" si="16">IF(AND(R23="Preventivo",S23="Automático"),"50%",IF(AND(R23="Preventivo",S23="Manual"),"40%",IF(AND(R23="Detectivo",S23="Automático"),"40%",IF(AND(R23="Detectivo",S23="Manual"),"30%",IF(AND(R23="Correctivo",S23="Automático"),"35%",IF(AND(R23="Correctivo",S23="Manual"),"25%",""))))))</f>
        <v/>
      </c>
      <c r="U23" s="52"/>
      <c r="V23" s="52"/>
      <c r="W23" s="52"/>
      <c r="X23" s="31" t="str">
        <f>IFERROR(IF(AND(Q22="Probabilidad",Q23="Probabilidad"),(Z22-(+Z22*T23)),IF(Q23="Probabilidad",(I22-(+I22*T23)),IF(Q23="Impacto",Z22,""))),"")</f>
        <v/>
      </c>
      <c r="Y23" s="54" t="str">
        <f t="shared" si="1"/>
        <v/>
      </c>
      <c r="Z23" s="55" t="str">
        <f t="shared" ref="Z23:Z27" si="17">+X23</f>
        <v/>
      </c>
      <c r="AA23" s="54" t="str">
        <f t="shared" si="3"/>
        <v/>
      </c>
      <c r="AB23" s="55" t="str">
        <f>IFERROR(IF(AND(Q22="Impacto",Q23="Impacto"),(AB16-(+AB16*T23)),IF(Q23="Impacto",($M$22-(+$M$22*T23)),IF(Q23="Probabilidad",AB16,""))),"")</f>
        <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57"/>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9"/>
      <c r="B24" s="180"/>
      <c r="C24" s="180"/>
      <c r="D24" s="180"/>
      <c r="E24" s="192"/>
      <c r="F24" s="180"/>
      <c r="G24" s="183"/>
      <c r="H24" s="186"/>
      <c r="I24" s="198"/>
      <c r="J24" s="201"/>
      <c r="K24" s="198">
        <f t="shared" ca="1" si="15"/>
        <v>0</v>
      </c>
      <c r="L24" s="186"/>
      <c r="M24" s="198"/>
      <c r="N24" s="195"/>
      <c r="O24" s="60">
        <v>3</v>
      </c>
      <c r="P24" s="50"/>
      <c r="Q24" s="51" t="str">
        <f>IF(OR(R24="Preventivo",R24="Detectivo"),"Probabilidad",IF(R24="Correctivo","Impacto",""))</f>
        <v/>
      </c>
      <c r="R24" s="52"/>
      <c r="S24" s="52"/>
      <c r="T24" s="53" t="str">
        <f t="shared" si="16"/>
        <v/>
      </c>
      <c r="U24" s="52"/>
      <c r="V24" s="52"/>
      <c r="W24" s="52"/>
      <c r="X24" s="24" t="str">
        <f>IFERROR(IF(AND(Q23="Probabilidad",Q24="Probabilidad"),(Z23-(+Z23*T24)),IF(AND(Q23="Impacto",Q24="Probabilidad"),(Z22-(+Z22*T24)),IF(Q24="Impacto",Z23,""))),"")</f>
        <v/>
      </c>
      <c r="Y24" s="54" t="str">
        <f t="shared" si="1"/>
        <v/>
      </c>
      <c r="Z24" s="55" t="str">
        <f t="shared" si="17"/>
        <v/>
      </c>
      <c r="AA24" s="54" t="str">
        <f t="shared" si="3"/>
        <v/>
      </c>
      <c r="AB24" s="55" t="str">
        <f>IFERROR(IF(AND(Q23="Impacto",Q24="Impacto"),(AB23-(+AB23*T24)),IF(AND(Q23="Probabilidad",Q24="Impacto"),(AB22-(+AB22*T24)),IF(Q24="Probabilidad",AB23,""))),"")</f>
        <v/>
      </c>
      <c r="AC24" s="56" t="str">
        <f t="shared" si="18"/>
        <v/>
      </c>
      <c r="AD24" s="57"/>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9"/>
      <c r="B25" s="180"/>
      <c r="C25" s="180"/>
      <c r="D25" s="180"/>
      <c r="E25" s="192"/>
      <c r="F25" s="180"/>
      <c r="G25" s="183"/>
      <c r="H25" s="186"/>
      <c r="I25" s="198"/>
      <c r="J25" s="201"/>
      <c r="K25" s="198">
        <f t="shared" ca="1" si="15"/>
        <v>0</v>
      </c>
      <c r="L25" s="186"/>
      <c r="M25" s="198"/>
      <c r="N25" s="195"/>
      <c r="O25" s="60">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9"/>
      <c r="B26" s="180"/>
      <c r="C26" s="180"/>
      <c r="D26" s="180"/>
      <c r="E26" s="192"/>
      <c r="F26" s="180"/>
      <c r="G26" s="183"/>
      <c r="H26" s="186"/>
      <c r="I26" s="198"/>
      <c r="J26" s="201"/>
      <c r="K26" s="198">
        <f t="shared" ca="1" si="15"/>
        <v>0</v>
      </c>
      <c r="L26" s="186"/>
      <c r="M26" s="198"/>
      <c r="N26" s="195"/>
      <c r="O26" s="60">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90"/>
      <c r="B27" s="181"/>
      <c r="C27" s="181"/>
      <c r="D27" s="181"/>
      <c r="E27" s="193"/>
      <c r="F27" s="181"/>
      <c r="G27" s="184"/>
      <c r="H27" s="187"/>
      <c r="I27" s="199"/>
      <c r="J27" s="202"/>
      <c r="K27" s="199">
        <f t="shared" ca="1" si="15"/>
        <v>0</v>
      </c>
      <c r="L27" s="187"/>
      <c r="M27" s="199"/>
      <c r="N27" s="196"/>
      <c r="O27" s="60">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8">
        <v>4</v>
      </c>
      <c r="B28" s="179"/>
      <c r="C28" s="179"/>
      <c r="D28" s="179"/>
      <c r="E28" s="191"/>
      <c r="F28" s="179"/>
      <c r="G28" s="182"/>
      <c r="H28" s="185" t="str">
        <f>IF(G28&lt;=0,"",IF(G28&lt;=2,"Muy Baja",IF(G28&lt;=24,"Baja",IF(G28&lt;=500,"Media",IF(G28&lt;=5000,"Alta","Muy Alta")))))</f>
        <v/>
      </c>
      <c r="I28" s="197" t="str">
        <f>IF(H28="","",IF(H28="Muy Baja",0.2,IF(H28="Baja",0.4,IF(H28="Media",0.6,IF(H28="Alta",0.8,IF(H28="Muy Alta",1,))))))</f>
        <v/>
      </c>
      <c r="J28" s="200"/>
      <c r="K28" s="197">
        <f ca="1">IF(NOT(ISERROR(MATCH(J28,'Tabla Impacto'!$B$221:$B$223,0))),'Tabla Impacto'!$F$223&amp;"Por favor no seleccionar los criterios de impacto(Afectación Económica o presupuestal y Pérdida Reputacional)",J28)</f>
        <v>0</v>
      </c>
      <c r="L28" s="185" t="str">
        <f ca="1">IF(OR(K28='Tabla Impacto'!$C$11,K28='Tabla Impacto'!$D$11),"Leve",IF(OR(K28='Tabla Impacto'!$C$12,K28='Tabla Impacto'!$D$12),"Menor",IF(OR(K28='Tabla Impacto'!$C$13,K28='Tabla Impacto'!$D$13),"Moderado",IF(OR(K28='Tabla Impacto'!$C$14,K28='Tabla Impacto'!$D$14),"Mayor",IF(OR(K28='Tabla Impacto'!$C$15,K28='Tabla Impacto'!$D$15),"Catastrófico","")))))</f>
        <v/>
      </c>
      <c r="M28" s="197" t="str">
        <f ca="1">IF(L28="","",IF(L28="Leve",0.2,IF(L28="Menor",0.4,IF(L28="Moderado",0.6,IF(L28="Mayor",0.8,IF(L28="Catastrófico",1,))))))</f>
        <v/>
      </c>
      <c r="N28" s="194"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0">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9"/>
      <c r="B29" s="180"/>
      <c r="C29" s="180"/>
      <c r="D29" s="180"/>
      <c r="E29" s="192"/>
      <c r="F29" s="180"/>
      <c r="G29" s="183"/>
      <c r="H29" s="186"/>
      <c r="I29" s="198"/>
      <c r="J29" s="201"/>
      <c r="K29" s="198">
        <f t="shared" ref="K29:K33" ca="1" si="23">IF(NOT(ISERROR(MATCH(J29,_xlfn.ANCHORARRAY(E40),0))),I42&amp;"Por favor no seleccionar los criterios de impacto",J29)</f>
        <v>0</v>
      </c>
      <c r="L29" s="186"/>
      <c r="M29" s="198"/>
      <c r="N29" s="195"/>
      <c r="O29" s="60">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9"/>
      <c r="B30" s="180"/>
      <c r="C30" s="180"/>
      <c r="D30" s="180"/>
      <c r="E30" s="192"/>
      <c r="F30" s="180"/>
      <c r="G30" s="183"/>
      <c r="H30" s="186"/>
      <c r="I30" s="198"/>
      <c r="J30" s="201"/>
      <c r="K30" s="198">
        <f t="shared" ca="1" si="23"/>
        <v>0</v>
      </c>
      <c r="L30" s="186"/>
      <c r="M30" s="198"/>
      <c r="N30" s="195"/>
      <c r="O30" s="60">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9"/>
      <c r="B31" s="180"/>
      <c r="C31" s="180"/>
      <c r="D31" s="180"/>
      <c r="E31" s="192"/>
      <c r="F31" s="180"/>
      <c r="G31" s="183"/>
      <c r="H31" s="186"/>
      <c r="I31" s="198"/>
      <c r="J31" s="201"/>
      <c r="K31" s="198">
        <f t="shared" ca="1" si="23"/>
        <v>0</v>
      </c>
      <c r="L31" s="186"/>
      <c r="M31" s="198"/>
      <c r="N31" s="195"/>
      <c r="O31" s="60">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9"/>
      <c r="B32" s="180"/>
      <c r="C32" s="180"/>
      <c r="D32" s="180"/>
      <c r="E32" s="192"/>
      <c r="F32" s="180"/>
      <c r="G32" s="183"/>
      <c r="H32" s="186"/>
      <c r="I32" s="198"/>
      <c r="J32" s="201"/>
      <c r="K32" s="198">
        <f t="shared" ca="1" si="23"/>
        <v>0</v>
      </c>
      <c r="L32" s="186"/>
      <c r="M32" s="198"/>
      <c r="N32" s="195"/>
      <c r="O32" s="60">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90"/>
      <c r="B33" s="181"/>
      <c r="C33" s="181"/>
      <c r="D33" s="181"/>
      <c r="E33" s="193"/>
      <c r="F33" s="181"/>
      <c r="G33" s="184"/>
      <c r="H33" s="187"/>
      <c r="I33" s="199"/>
      <c r="J33" s="202"/>
      <c r="K33" s="199">
        <f t="shared" ca="1" si="23"/>
        <v>0</v>
      </c>
      <c r="L33" s="187"/>
      <c r="M33" s="199"/>
      <c r="N33" s="196"/>
      <c r="O33" s="60">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8">
        <v>5</v>
      </c>
      <c r="B34" s="179"/>
      <c r="C34" s="179"/>
      <c r="D34" s="179"/>
      <c r="E34" s="191"/>
      <c r="F34" s="179"/>
      <c r="G34" s="182"/>
      <c r="H34" s="185" t="str">
        <f>IF(G34&lt;=0,"",IF(G34&lt;=2,"Muy Baja",IF(G34&lt;=24,"Baja",IF(G34&lt;=500,"Media",IF(G34&lt;=5000,"Alta","Muy Alta")))))</f>
        <v/>
      </c>
      <c r="I34" s="197" t="str">
        <f>IF(H34="","",IF(H34="Muy Baja",0.2,IF(H34="Baja",0.4,IF(H34="Media",0.6,IF(H34="Alta",0.8,IF(H34="Muy Alta",1,))))))</f>
        <v/>
      </c>
      <c r="J34" s="200"/>
      <c r="K34" s="197">
        <f ca="1">IF(NOT(ISERROR(MATCH(J34,'Tabla Impacto'!$B$221:$B$223,0))),'Tabla Impacto'!$F$223&amp;"Por favor no seleccionar los criterios de impacto(Afectación Económica o presupuestal y Pérdida Reputacional)",J34)</f>
        <v>0</v>
      </c>
      <c r="L34" s="185" t="str">
        <f ca="1">IF(OR(K34='Tabla Impacto'!$C$11,K34='Tabla Impacto'!$D$11),"Leve",IF(OR(K34='Tabla Impacto'!$C$12,K34='Tabla Impacto'!$D$12),"Menor",IF(OR(K34='Tabla Impacto'!$C$13,K34='Tabla Impacto'!$D$13),"Moderado",IF(OR(K34='Tabla Impacto'!$C$14,K34='Tabla Impacto'!$D$14),"Mayor",IF(OR(K34='Tabla Impacto'!$C$15,K34='Tabla Impacto'!$D$15),"Catastrófico","")))))</f>
        <v/>
      </c>
      <c r="M34" s="197" t="str">
        <f ca="1">IF(L34="","",IF(L34="Leve",0.2,IF(L34="Menor",0.4,IF(L34="Moderado",0.6,IF(L34="Mayor",0.8,IF(L34="Catastrófico",1,))))))</f>
        <v/>
      </c>
      <c r="N34" s="194"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0">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9"/>
      <c r="B35" s="180"/>
      <c r="C35" s="180"/>
      <c r="D35" s="180"/>
      <c r="E35" s="192"/>
      <c r="F35" s="180"/>
      <c r="G35" s="183"/>
      <c r="H35" s="186"/>
      <c r="I35" s="198"/>
      <c r="J35" s="201"/>
      <c r="K35" s="198">
        <f t="shared" ref="K35:K39" ca="1" si="31">IF(NOT(ISERROR(MATCH(J35,_xlfn.ANCHORARRAY(E46),0))),I48&amp;"Por favor no seleccionar los criterios de impacto",J35)</f>
        <v>0</v>
      </c>
      <c r="L35" s="186"/>
      <c r="M35" s="198"/>
      <c r="N35" s="195"/>
      <c r="O35" s="60">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9"/>
      <c r="B36" s="180"/>
      <c r="C36" s="180"/>
      <c r="D36" s="180"/>
      <c r="E36" s="192"/>
      <c r="F36" s="180"/>
      <c r="G36" s="183"/>
      <c r="H36" s="186"/>
      <c r="I36" s="198"/>
      <c r="J36" s="201"/>
      <c r="K36" s="198">
        <f t="shared" ca="1" si="31"/>
        <v>0</v>
      </c>
      <c r="L36" s="186"/>
      <c r="M36" s="198"/>
      <c r="N36" s="195"/>
      <c r="O36" s="60">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9"/>
      <c r="B37" s="180"/>
      <c r="C37" s="180"/>
      <c r="D37" s="180"/>
      <c r="E37" s="192"/>
      <c r="F37" s="180"/>
      <c r="G37" s="183"/>
      <c r="H37" s="186"/>
      <c r="I37" s="198"/>
      <c r="J37" s="201"/>
      <c r="K37" s="198">
        <f t="shared" ca="1" si="31"/>
        <v>0</v>
      </c>
      <c r="L37" s="186"/>
      <c r="M37" s="198"/>
      <c r="N37" s="195"/>
      <c r="O37" s="60">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9"/>
      <c r="B38" s="180"/>
      <c r="C38" s="180"/>
      <c r="D38" s="180"/>
      <c r="E38" s="192"/>
      <c r="F38" s="180"/>
      <c r="G38" s="183"/>
      <c r="H38" s="186"/>
      <c r="I38" s="198"/>
      <c r="J38" s="201"/>
      <c r="K38" s="198">
        <f t="shared" ca="1" si="31"/>
        <v>0</v>
      </c>
      <c r="L38" s="186"/>
      <c r="M38" s="198"/>
      <c r="N38" s="195"/>
      <c r="O38" s="60">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90"/>
      <c r="B39" s="181"/>
      <c r="C39" s="181"/>
      <c r="D39" s="181"/>
      <c r="E39" s="193"/>
      <c r="F39" s="181"/>
      <c r="G39" s="184"/>
      <c r="H39" s="187"/>
      <c r="I39" s="199"/>
      <c r="J39" s="202"/>
      <c r="K39" s="199">
        <f t="shared" ca="1" si="31"/>
        <v>0</v>
      </c>
      <c r="L39" s="187"/>
      <c r="M39" s="199"/>
      <c r="N39" s="196"/>
      <c r="O39" s="60">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8">
        <v>6</v>
      </c>
      <c r="B40" s="179"/>
      <c r="C40" s="179"/>
      <c r="D40" s="179"/>
      <c r="E40" s="191"/>
      <c r="F40" s="179"/>
      <c r="G40" s="182"/>
      <c r="H40" s="185" t="str">
        <f>IF(G40&lt;=0,"",IF(G40&lt;=2,"Muy Baja",IF(G40&lt;=24,"Baja",IF(G40&lt;=500,"Media",IF(G40&lt;=5000,"Alta","Muy Alta")))))</f>
        <v/>
      </c>
      <c r="I40" s="197" t="str">
        <f>IF(H40="","",IF(H40="Muy Baja",0.2,IF(H40="Baja",0.4,IF(H40="Media",0.6,IF(H40="Alta",0.8,IF(H40="Muy Alta",1,))))))</f>
        <v/>
      </c>
      <c r="J40" s="200"/>
      <c r="K40" s="197">
        <f ca="1">IF(NOT(ISERROR(MATCH(J40,'Tabla Impacto'!$B$221:$B$223,0))),'Tabla Impacto'!$F$223&amp;"Por favor no seleccionar los criterios de impacto(Afectación Económica o presupuestal y Pérdida Reputacional)",J40)</f>
        <v>0</v>
      </c>
      <c r="L40" s="185" t="str">
        <f ca="1">IF(OR(K40='Tabla Impacto'!$C$11,K40='Tabla Impacto'!$D$11),"Leve",IF(OR(K40='Tabla Impacto'!$C$12,K40='Tabla Impacto'!$D$12),"Menor",IF(OR(K40='Tabla Impacto'!$C$13,K40='Tabla Impacto'!$D$13),"Moderado",IF(OR(K40='Tabla Impacto'!$C$14,K40='Tabla Impacto'!$D$14),"Mayor",IF(OR(K40='Tabla Impacto'!$C$15,K40='Tabla Impacto'!$D$15),"Catastrófico","")))))</f>
        <v/>
      </c>
      <c r="M40" s="197" t="str">
        <f ca="1">IF(L40="","",IF(L40="Leve",0.2,IF(L40="Menor",0.4,IF(L40="Moderado",0.6,IF(L40="Mayor",0.8,IF(L40="Catastrófico",1,))))))</f>
        <v/>
      </c>
      <c r="N40" s="194"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0">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9"/>
      <c r="B41" s="180"/>
      <c r="C41" s="180"/>
      <c r="D41" s="180"/>
      <c r="E41" s="192"/>
      <c r="F41" s="180"/>
      <c r="G41" s="183"/>
      <c r="H41" s="186"/>
      <c r="I41" s="198"/>
      <c r="J41" s="201"/>
      <c r="K41" s="198">
        <f t="shared" ref="K41:K45" ca="1" si="39">IF(NOT(ISERROR(MATCH(J41,_xlfn.ANCHORARRAY(E52),0))),I54&amp;"Por favor no seleccionar los criterios de impacto",J41)</f>
        <v>0</v>
      </c>
      <c r="L41" s="186"/>
      <c r="M41" s="198"/>
      <c r="N41" s="195"/>
      <c r="O41" s="60">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9"/>
      <c r="B42" s="180"/>
      <c r="C42" s="180"/>
      <c r="D42" s="180"/>
      <c r="E42" s="192"/>
      <c r="F42" s="180"/>
      <c r="G42" s="183"/>
      <c r="H42" s="186"/>
      <c r="I42" s="198"/>
      <c r="J42" s="201"/>
      <c r="K42" s="198">
        <f t="shared" ca="1" si="39"/>
        <v>0</v>
      </c>
      <c r="L42" s="186"/>
      <c r="M42" s="198"/>
      <c r="N42" s="195"/>
      <c r="O42" s="60">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9"/>
      <c r="B43" s="180"/>
      <c r="C43" s="180"/>
      <c r="D43" s="180"/>
      <c r="E43" s="192"/>
      <c r="F43" s="180"/>
      <c r="G43" s="183"/>
      <c r="H43" s="186"/>
      <c r="I43" s="198"/>
      <c r="J43" s="201"/>
      <c r="K43" s="198">
        <f t="shared" ca="1" si="39"/>
        <v>0</v>
      </c>
      <c r="L43" s="186"/>
      <c r="M43" s="198"/>
      <c r="N43" s="195"/>
      <c r="O43" s="60">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9"/>
      <c r="B44" s="180"/>
      <c r="C44" s="180"/>
      <c r="D44" s="180"/>
      <c r="E44" s="192"/>
      <c r="F44" s="180"/>
      <c r="G44" s="183"/>
      <c r="H44" s="186"/>
      <c r="I44" s="198"/>
      <c r="J44" s="201"/>
      <c r="K44" s="198">
        <f t="shared" ca="1" si="39"/>
        <v>0</v>
      </c>
      <c r="L44" s="186"/>
      <c r="M44" s="198"/>
      <c r="N44" s="195"/>
      <c r="O44" s="60">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90"/>
      <c r="B45" s="181"/>
      <c r="C45" s="181"/>
      <c r="D45" s="181"/>
      <c r="E45" s="193"/>
      <c r="F45" s="181"/>
      <c r="G45" s="184"/>
      <c r="H45" s="187"/>
      <c r="I45" s="199"/>
      <c r="J45" s="202"/>
      <c r="K45" s="199">
        <f t="shared" ca="1" si="39"/>
        <v>0</v>
      </c>
      <c r="L45" s="187"/>
      <c r="M45" s="199"/>
      <c r="N45" s="196"/>
      <c r="O45" s="60">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8">
        <v>7</v>
      </c>
      <c r="B46" s="179"/>
      <c r="C46" s="179"/>
      <c r="D46" s="179"/>
      <c r="E46" s="191"/>
      <c r="F46" s="179"/>
      <c r="G46" s="182"/>
      <c r="H46" s="185" t="str">
        <f>IF(G46&lt;=0,"",IF(G46&lt;=2,"Muy Baja",IF(G46&lt;=24,"Baja",IF(G46&lt;=500,"Media",IF(G46&lt;=5000,"Alta","Muy Alta")))))</f>
        <v/>
      </c>
      <c r="I46" s="197" t="str">
        <f>IF(H46="","",IF(H46="Muy Baja",0.2,IF(H46="Baja",0.4,IF(H46="Media",0.6,IF(H46="Alta",0.8,IF(H46="Muy Alta",1,))))))</f>
        <v/>
      </c>
      <c r="J46" s="200"/>
      <c r="K46" s="197">
        <f ca="1">IF(NOT(ISERROR(MATCH(J46,'Tabla Impacto'!$B$221:$B$223,0))),'Tabla Impacto'!$F$223&amp;"Por favor no seleccionar los criterios de impacto(Afectación Económica o presupuestal y Pérdida Reputacional)",J46)</f>
        <v>0</v>
      </c>
      <c r="L46" s="185" t="str">
        <f ca="1">IF(OR(K46='Tabla Impacto'!$C$11,K46='Tabla Impacto'!$D$11),"Leve",IF(OR(K46='Tabla Impacto'!$C$12,K46='Tabla Impacto'!$D$12),"Menor",IF(OR(K46='Tabla Impacto'!$C$13,K46='Tabla Impacto'!$D$13),"Moderado",IF(OR(K46='Tabla Impacto'!$C$14,K46='Tabla Impacto'!$D$14),"Mayor",IF(OR(K46='Tabla Impacto'!$C$15,K46='Tabla Impacto'!$D$15),"Catastrófico","")))))</f>
        <v/>
      </c>
      <c r="M46" s="197" t="str">
        <f ca="1">IF(L46="","",IF(L46="Leve",0.2,IF(L46="Menor",0.4,IF(L46="Moderado",0.6,IF(L46="Mayor",0.8,IF(L46="Catastrófico",1,))))))</f>
        <v/>
      </c>
      <c r="N46" s="194"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0">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9"/>
      <c r="B47" s="180"/>
      <c r="C47" s="180"/>
      <c r="D47" s="180"/>
      <c r="E47" s="192"/>
      <c r="F47" s="180"/>
      <c r="G47" s="183"/>
      <c r="H47" s="186"/>
      <c r="I47" s="198"/>
      <c r="J47" s="201"/>
      <c r="K47" s="198">
        <f t="shared" ref="K47:K51" ca="1" si="47">IF(NOT(ISERROR(MATCH(J47,_xlfn.ANCHORARRAY(E58),0))),I60&amp;"Por favor no seleccionar los criterios de impacto",J47)</f>
        <v>0</v>
      </c>
      <c r="L47" s="186"/>
      <c r="M47" s="198"/>
      <c r="N47" s="195"/>
      <c r="O47" s="60">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9"/>
      <c r="B48" s="180"/>
      <c r="C48" s="180"/>
      <c r="D48" s="180"/>
      <c r="E48" s="192"/>
      <c r="F48" s="180"/>
      <c r="G48" s="183"/>
      <c r="H48" s="186"/>
      <c r="I48" s="198"/>
      <c r="J48" s="201"/>
      <c r="K48" s="198">
        <f t="shared" ca="1" si="47"/>
        <v>0</v>
      </c>
      <c r="L48" s="186"/>
      <c r="M48" s="198"/>
      <c r="N48" s="195"/>
      <c r="O48" s="60">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9"/>
      <c r="B49" s="180"/>
      <c r="C49" s="180"/>
      <c r="D49" s="180"/>
      <c r="E49" s="192"/>
      <c r="F49" s="180"/>
      <c r="G49" s="183"/>
      <c r="H49" s="186"/>
      <c r="I49" s="198"/>
      <c r="J49" s="201"/>
      <c r="K49" s="198">
        <f t="shared" ca="1" si="47"/>
        <v>0</v>
      </c>
      <c r="L49" s="186"/>
      <c r="M49" s="198"/>
      <c r="N49" s="195"/>
      <c r="O49" s="60">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9"/>
      <c r="B50" s="180"/>
      <c r="C50" s="180"/>
      <c r="D50" s="180"/>
      <c r="E50" s="192"/>
      <c r="F50" s="180"/>
      <c r="G50" s="183"/>
      <c r="H50" s="186"/>
      <c r="I50" s="198"/>
      <c r="J50" s="201"/>
      <c r="K50" s="198">
        <f t="shared" ca="1" si="47"/>
        <v>0</v>
      </c>
      <c r="L50" s="186"/>
      <c r="M50" s="198"/>
      <c r="N50" s="195"/>
      <c r="O50" s="60">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90"/>
      <c r="B51" s="181"/>
      <c r="C51" s="181"/>
      <c r="D51" s="181"/>
      <c r="E51" s="193"/>
      <c r="F51" s="181"/>
      <c r="G51" s="184"/>
      <c r="H51" s="187"/>
      <c r="I51" s="199"/>
      <c r="J51" s="202"/>
      <c r="K51" s="199">
        <f t="shared" ca="1" si="47"/>
        <v>0</v>
      </c>
      <c r="L51" s="187"/>
      <c r="M51" s="199"/>
      <c r="N51" s="196"/>
      <c r="O51" s="60">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8">
        <v>8</v>
      </c>
      <c r="B52" s="179"/>
      <c r="C52" s="179"/>
      <c r="D52" s="179"/>
      <c r="E52" s="191"/>
      <c r="F52" s="179"/>
      <c r="G52" s="182"/>
      <c r="H52" s="185" t="str">
        <f>IF(G52&lt;=0,"",IF(G52&lt;=2,"Muy Baja",IF(G52&lt;=24,"Baja",IF(G52&lt;=500,"Media",IF(G52&lt;=5000,"Alta","Muy Alta")))))</f>
        <v/>
      </c>
      <c r="I52" s="197" t="str">
        <f>IF(H52="","",IF(H52="Muy Baja",0.2,IF(H52="Baja",0.4,IF(H52="Media",0.6,IF(H52="Alta",0.8,IF(H52="Muy Alta",1,))))))</f>
        <v/>
      </c>
      <c r="J52" s="200"/>
      <c r="K52" s="197">
        <f ca="1">IF(NOT(ISERROR(MATCH(J52,'Tabla Impacto'!$B$221:$B$223,0))),'Tabla Impacto'!$F$223&amp;"Por favor no seleccionar los criterios de impacto(Afectación Económica o presupuestal y Pérdida Reputacional)",J52)</f>
        <v>0</v>
      </c>
      <c r="L52" s="185" t="str">
        <f ca="1">IF(OR(K52='Tabla Impacto'!$C$11,K52='Tabla Impacto'!$D$11),"Leve",IF(OR(K52='Tabla Impacto'!$C$12,K52='Tabla Impacto'!$D$12),"Menor",IF(OR(K52='Tabla Impacto'!$C$13,K52='Tabla Impacto'!$D$13),"Moderado",IF(OR(K52='Tabla Impacto'!$C$14,K52='Tabla Impacto'!$D$14),"Mayor",IF(OR(K52='Tabla Impacto'!$C$15,K52='Tabla Impacto'!$D$15),"Catastrófico","")))))</f>
        <v/>
      </c>
      <c r="M52" s="197" t="str">
        <f ca="1">IF(L52="","",IF(L52="Leve",0.2,IF(L52="Menor",0.4,IF(L52="Moderado",0.6,IF(L52="Mayor",0.8,IF(L52="Catastrófico",1,))))))</f>
        <v/>
      </c>
      <c r="N52" s="194"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0">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9"/>
      <c r="B53" s="180"/>
      <c r="C53" s="180"/>
      <c r="D53" s="180"/>
      <c r="E53" s="192"/>
      <c r="F53" s="180"/>
      <c r="G53" s="183"/>
      <c r="H53" s="186"/>
      <c r="I53" s="198"/>
      <c r="J53" s="201"/>
      <c r="K53" s="198">
        <f ca="1">IF(NOT(ISERROR(MATCH(J53,_xlfn.ANCHORARRAY(E64),0))),I66&amp;"Por favor no seleccionar los criterios de impacto",J53)</f>
        <v>0</v>
      </c>
      <c r="L53" s="186"/>
      <c r="M53" s="198"/>
      <c r="N53" s="195"/>
      <c r="O53" s="60">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9"/>
      <c r="B54" s="180"/>
      <c r="C54" s="180"/>
      <c r="D54" s="180"/>
      <c r="E54" s="192"/>
      <c r="F54" s="180"/>
      <c r="G54" s="183"/>
      <c r="H54" s="186"/>
      <c r="I54" s="198"/>
      <c r="J54" s="201"/>
      <c r="K54" s="198">
        <f ca="1">IF(NOT(ISERROR(MATCH(J54,_xlfn.ANCHORARRAY(E65),0))),I67&amp;"Por favor no seleccionar los criterios de impacto",J54)</f>
        <v>0</v>
      </c>
      <c r="L54" s="186"/>
      <c r="M54" s="198"/>
      <c r="N54" s="195"/>
      <c r="O54" s="60">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9"/>
      <c r="B55" s="180"/>
      <c r="C55" s="180"/>
      <c r="D55" s="180"/>
      <c r="E55" s="192"/>
      <c r="F55" s="180"/>
      <c r="G55" s="183"/>
      <c r="H55" s="186"/>
      <c r="I55" s="198"/>
      <c r="J55" s="201"/>
      <c r="K55" s="198">
        <f ca="1">IF(NOT(ISERROR(MATCH(J55,_xlfn.ANCHORARRAY(E66),0))),I68&amp;"Por favor no seleccionar los criterios de impacto",J55)</f>
        <v>0</v>
      </c>
      <c r="L55" s="186"/>
      <c r="M55" s="198"/>
      <c r="N55" s="195"/>
      <c r="O55" s="60">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9"/>
      <c r="B56" s="180"/>
      <c r="C56" s="180"/>
      <c r="D56" s="180"/>
      <c r="E56" s="192"/>
      <c r="F56" s="180"/>
      <c r="G56" s="183"/>
      <c r="H56" s="186"/>
      <c r="I56" s="198"/>
      <c r="J56" s="201"/>
      <c r="K56" s="198">
        <f ca="1">IF(NOT(ISERROR(MATCH(J56,_xlfn.ANCHORARRAY(E67),0))),I69&amp;"Por favor no seleccionar los criterios de impacto",J56)</f>
        <v>0</v>
      </c>
      <c r="L56" s="186"/>
      <c r="M56" s="198"/>
      <c r="N56" s="195"/>
      <c r="O56" s="60">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90"/>
      <c r="B57" s="181"/>
      <c r="C57" s="181"/>
      <c r="D57" s="181"/>
      <c r="E57" s="193"/>
      <c r="F57" s="181"/>
      <c r="G57" s="184"/>
      <c r="H57" s="187"/>
      <c r="I57" s="199"/>
      <c r="J57" s="202"/>
      <c r="K57" s="199">
        <f ca="1">IF(NOT(ISERROR(MATCH(J57,_xlfn.ANCHORARRAY(E68),0))),I70&amp;"Por favor no seleccionar los criterios de impacto",J57)</f>
        <v>0</v>
      </c>
      <c r="L57" s="187"/>
      <c r="M57" s="199"/>
      <c r="N57" s="196"/>
      <c r="O57" s="60">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8">
        <v>9</v>
      </c>
      <c r="B58" s="179"/>
      <c r="C58" s="179"/>
      <c r="D58" s="179"/>
      <c r="E58" s="191"/>
      <c r="F58" s="179"/>
      <c r="G58" s="182"/>
      <c r="H58" s="185" t="str">
        <f>IF(G58&lt;=0,"",IF(G58&lt;=2,"Muy Baja",IF(G58&lt;=24,"Baja",IF(G58&lt;=500,"Media",IF(G58&lt;=5000,"Alta","Muy Alta")))))</f>
        <v/>
      </c>
      <c r="I58" s="197" t="str">
        <f>IF(H58="","",IF(H58="Muy Baja",0.2,IF(H58="Baja",0.4,IF(H58="Media",0.6,IF(H58="Alta",0.8,IF(H58="Muy Alta",1,))))))</f>
        <v/>
      </c>
      <c r="J58" s="200"/>
      <c r="K58" s="197">
        <f ca="1">IF(NOT(ISERROR(MATCH(J58,'Tabla Impacto'!$B$221:$B$223,0))),'Tabla Impacto'!$F$223&amp;"Por favor no seleccionar los criterios de impacto(Afectación Económica o presupuestal y Pérdida Reputacional)",J58)</f>
        <v>0</v>
      </c>
      <c r="L58" s="185" t="str">
        <f ca="1">IF(OR(K58='Tabla Impacto'!$C$11,K58='Tabla Impacto'!$D$11),"Leve",IF(OR(K58='Tabla Impacto'!$C$12,K58='Tabla Impacto'!$D$12),"Menor",IF(OR(K58='Tabla Impacto'!$C$13,K58='Tabla Impacto'!$D$13),"Moderado",IF(OR(K58='Tabla Impacto'!$C$14,K58='Tabla Impacto'!$D$14),"Mayor",IF(OR(K58='Tabla Impacto'!$C$15,K58='Tabla Impacto'!$D$15),"Catastrófico","")))))</f>
        <v/>
      </c>
      <c r="M58" s="197" t="str">
        <f ca="1">IF(L58="","",IF(L58="Leve",0.2,IF(L58="Menor",0.4,IF(L58="Moderado",0.6,IF(L58="Mayor",0.8,IF(L58="Catastrófico",1,))))))</f>
        <v/>
      </c>
      <c r="N58" s="194"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0">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9"/>
      <c r="B59" s="180"/>
      <c r="C59" s="180"/>
      <c r="D59" s="180"/>
      <c r="E59" s="192"/>
      <c r="F59" s="180"/>
      <c r="G59" s="183"/>
      <c r="H59" s="186"/>
      <c r="I59" s="198"/>
      <c r="J59" s="201"/>
      <c r="K59" s="198">
        <f ca="1">IF(NOT(ISERROR(MATCH(J59,_xlfn.ANCHORARRAY(E70),0))),I72&amp;"Por favor no seleccionar los criterios de impacto",J59)</f>
        <v>0</v>
      </c>
      <c r="L59" s="186"/>
      <c r="M59" s="198"/>
      <c r="N59" s="195"/>
      <c r="O59" s="60">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9"/>
      <c r="B60" s="180"/>
      <c r="C60" s="180"/>
      <c r="D60" s="180"/>
      <c r="E60" s="192"/>
      <c r="F60" s="180"/>
      <c r="G60" s="183"/>
      <c r="H60" s="186"/>
      <c r="I60" s="198"/>
      <c r="J60" s="201"/>
      <c r="K60" s="198">
        <f ca="1">IF(NOT(ISERROR(MATCH(J60,_xlfn.ANCHORARRAY(E71),0))),I73&amp;"Por favor no seleccionar los criterios de impacto",J60)</f>
        <v>0</v>
      </c>
      <c r="L60" s="186"/>
      <c r="M60" s="198"/>
      <c r="N60" s="195"/>
      <c r="O60" s="60">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9"/>
      <c r="B61" s="180"/>
      <c r="C61" s="180"/>
      <c r="D61" s="180"/>
      <c r="E61" s="192"/>
      <c r="F61" s="180"/>
      <c r="G61" s="183"/>
      <c r="H61" s="186"/>
      <c r="I61" s="198"/>
      <c r="J61" s="201"/>
      <c r="K61" s="198">
        <f ca="1">IF(NOT(ISERROR(MATCH(J61,_xlfn.ANCHORARRAY(E72),0))),I74&amp;"Por favor no seleccionar los criterios de impacto",J61)</f>
        <v>0</v>
      </c>
      <c r="L61" s="186"/>
      <c r="M61" s="198"/>
      <c r="N61" s="195"/>
      <c r="O61" s="60">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9"/>
      <c r="B62" s="180"/>
      <c r="C62" s="180"/>
      <c r="D62" s="180"/>
      <c r="E62" s="192"/>
      <c r="F62" s="180"/>
      <c r="G62" s="183"/>
      <c r="H62" s="186"/>
      <c r="I62" s="198"/>
      <c r="J62" s="201"/>
      <c r="K62" s="198">
        <f ca="1">IF(NOT(ISERROR(MATCH(J62,_xlfn.ANCHORARRAY(E73),0))),I75&amp;"Por favor no seleccionar los criterios de impacto",J62)</f>
        <v>0</v>
      </c>
      <c r="L62" s="186"/>
      <c r="M62" s="198"/>
      <c r="N62" s="195"/>
      <c r="O62" s="60">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90"/>
      <c r="B63" s="181"/>
      <c r="C63" s="181"/>
      <c r="D63" s="181"/>
      <c r="E63" s="193"/>
      <c r="F63" s="181"/>
      <c r="G63" s="184"/>
      <c r="H63" s="187"/>
      <c r="I63" s="199"/>
      <c r="J63" s="202"/>
      <c r="K63" s="199">
        <f ca="1">IF(NOT(ISERROR(MATCH(J63,_xlfn.ANCHORARRAY(E74),0))),I76&amp;"Por favor no seleccionar los criterios de impacto",J63)</f>
        <v>0</v>
      </c>
      <c r="L63" s="187"/>
      <c r="M63" s="199"/>
      <c r="N63" s="196"/>
      <c r="O63" s="60">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8">
        <v>10</v>
      </c>
      <c r="B64" s="179"/>
      <c r="C64" s="179"/>
      <c r="D64" s="179"/>
      <c r="E64" s="191"/>
      <c r="F64" s="179"/>
      <c r="G64" s="182"/>
      <c r="H64" s="185" t="str">
        <f>IF(G64&lt;=0,"",IF(G64&lt;=2,"Muy Baja",IF(G64&lt;=24,"Baja",IF(G64&lt;=500,"Media",IF(G64&lt;=5000,"Alta","Muy Alta")))))</f>
        <v/>
      </c>
      <c r="I64" s="197" t="str">
        <f>IF(H64="","",IF(H64="Muy Baja",0.2,IF(H64="Baja",0.4,IF(H64="Media",0.6,IF(H64="Alta",0.8,IF(H64="Muy Alta",1,))))))</f>
        <v/>
      </c>
      <c r="J64" s="200"/>
      <c r="K64" s="197">
        <f ca="1">IF(NOT(ISERROR(MATCH(J64,'Tabla Impacto'!$B$221:$B$223,0))),'Tabla Impacto'!$F$223&amp;"Por favor no seleccionar los criterios de impacto(Afectación Económica o presupuestal y Pérdida Reputacional)",J64)</f>
        <v>0</v>
      </c>
      <c r="L64" s="185" t="str">
        <f ca="1">IF(OR(K64='Tabla Impacto'!$C$11,K64='Tabla Impacto'!$D$11),"Leve",IF(OR(K64='Tabla Impacto'!$C$12,K64='Tabla Impacto'!$D$12),"Menor",IF(OR(K64='Tabla Impacto'!$C$13,K64='Tabla Impacto'!$D$13),"Moderado",IF(OR(K64='Tabla Impacto'!$C$14,K64='Tabla Impacto'!$D$14),"Mayor",IF(OR(K64='Tabla Impacto'!$C$15,K64='Tabla Impacto'!$D$15),"Catastrófico","")))))</f>
        <v/>
      </c>
      <c r="M64" s="197" t="str">
        <f ca="1">IF(L64="","",IF(L64="Leve",0.2,IF(L64="Menor",0.4,IF(L64="Moderado",0.6,IF(L64="Mayor",0.8,IF(L64="Catastrófico",1,))))))</f>
        <v/>
      </c>
      <c r="N64" s="194"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0">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9"/>
      <c r="B65" s="180"/>
      <c r="C65" s="180"/>
      <c r="D65" s="180"/>
      <c r="E65" s="192"/>
      <c r="F65" s="180"/>
      <c r="G65" s="183"/>
      <c r="H65" s="186"/>
      <c r="I65" s="198"/>
      <c r="J65" s="201"/>
      <c r="K65" s="198">
        <f ca="1">IF(NOT(ISERROR(MATCH(J65,_xlfn.ANCHORARRAY(E76),0))),I78&amp;"Por favor no seleccionar los criterios de impacto",J65)</f>
        <v>0</v>
      </c>
      <c r="L65" s="186"/>
      <c r="M65" s="198"/>
      <c r="N65" s="195"/>
      <c r="O65" s="60">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9"/>
      <c r="B66" s="180"/>
      <c r="C66" s="180"/>
      <c r="D66" s="180"/>
      <c r="E66" s="192"/>
      <c r="F66" s="180"/>
      <c r="G66" s="183"/>
      <c r="H66" s="186"/>
      <c r="I66" s="198"/>
      <c r="J66" s="201"/>
      <c r="K66" s="198">
        <f ca="1">IF(NOT(ISERROR(MATCH(J66,_xlfn.ANCHORARRAY(E77),0))),I79&amp;"Por favor no seleccionar los criterios de impacto",J66)</f>
        <v>0</v>
      </c>
      <c r="L66" s="186"/>
      <c r="M66" s="198"/>
      <c r="N66" s="195"/>
      <c r="O66" s="60">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9"/>
      <c r="B67" s="180"/>
      <c r="C67" s="180"/>
      <c r="D67" s="180"/>
      <c r="E67" s="192"/>
      <c r="F67" s="180"/>
      <c r="G67" s="183"/>
      <c r="H67" s="186"/>
      <c r="I67" s="198"/>
      <c r="J67" s="201"/>
      <c r="K67" s="198">
        <f ca="1">IF(NOT(ISERROR(MATCH(J67,_xlfn.ANCHORARRAY(E78),0))),I80&amp;"Por favor no seleccionar los criterios de impacto",J67)</f>
        <v>0</v>
      </c>
      <c r="L67" s="186"/>
      <c r="M67" s="198"/>
      <c r="N67" s="195"/>
      <c r="O67" s="60">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9"/>
      <c r="B68" s="180"/>
      <c r="C68" s="180"/>
      <c r="D68" s="180"/>
      <c r="E68" s="192"/>
      <c r="F68" s="180"/>
      <c r="G68" s="183"/>
      <c r="H68" s="186"/>
      <c r="I68" s="198"/>
      <c r="J68" s="201"/>
      <c r="K68" s="198">
        <f ca="1">IF(NOT(ISERROR(MATCH(J68,_xlfn.ANCHORARRAY(E79),0))),I81&amp;"Por favor no seleccionar los criterios de impacto",J68)</f>
        <v>0</v>
      </c>
      <c r="L68" s="186"/>
      <c r="M68" s="198"/>
      <c r="N68" s="195"/>
      <c r="O68" s="60">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90"/>
      <c r="B69" s="181"/>
      <c r="C69" s="181"/>
      <c r="D69" s="181"/>
      <c r="E69" s="193"/>
      <c r="F69" s="181"/>
      <c r="G69" s="184"/>
      <c r="H69" s="187"/>
      <c r="I69" s="199"/>
      <c r="J69" s="202"/>
      <c r="K69" s="199">
        <f ca="1">IF(NOT(ISERROR(MATCH(J69,_xlfn.ANCHORARRAY(E80),0))),I82&amp;"Por favor no seleccionar los criterios de impacto",J69)</f>
        <v>0</v>
      </c>
      <c r="L69" s="187"/>
      <c r="M69" s="199"/>
      <c r="N69" s="196"/>
      <c r="O69" s="60">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234" priority="319" operator="equal">
      <formula>"Muy Alta"</formula>
    </cfRule>
    <cfRule type="cellIs" dxfId="233" priority="320" operator="equal">
      <formula>"Alta"</formula>
    </cfRule>
    <cfRule type="cellIs" dxfId="232" priority="321" operator="equal">
      <formula>"Media"</formula>
    </cfRule>
    <cfRule type="cellIs" dxfId="231" priority="322" operator="equal">
      <formula>"Baja"</formula>
    </cfRule>
    <cfRule type="cellIs" dxfId="230" priority="323" operator="equal">
      <formula>"Muy Baja"</formula>
    </cfRule>
  </conditionalFormatting>
  <conditionalFormatting sqref="L10 L16 L22 L28 L34 L40 L46 L52 L58 L64">
    <cfRule type="cellIs" dxfId="229" priority="314" operator="equal">
      <formula>"Catastrófico"</formula>
    </cfRule>
    <cfRule type="cellIs" dxfId="228" priority="315" operator="equal">
      <formula>"Mayor"</formula>
    </cfRule>
    <cfRule type="cellIs" dxfId="227" priority="316" operator="equal">
      <formula>"Moderado"</formula>
    </cfRule>
    <cfRule type="cellIs" dxfId="226" priority="317" operator="equal">
      <formula>"Menor"</formula>
    </cfRule>
    <cfRule type="cellIs" dxfId="225" priority="318" operator="equal">
      <formula>"Leve"</formula>
    </cfRule>
  </conditionalFormatting>
  <conditionalFormatting sqref="N10">
    <cfRule type="cellIs" dxfId="224" priority="310" operator="equal">
      <formula>"Extremo"</formula>
    </cfRule>
    <cfRule type="cellIs" dxfId="223" priority="311" operator="equal">
      <formula>"Alto"</formula>
    </cfRule>
    <cfRule type="cellIs" dxfId="222" priority="312" operator="equal">
      <formula>"Moderado"</formula>
    </cfRule>
    <cfRule type="cellIs" dxfId="221" priority="313" operator="equal">
      <formula>"Bajo"</formula>
    </cfRule>
  </conditionalFormatting>
  <conditionalFormatting sqref="Y10:Y15">
    <cfRule type="cellIs" dxfId="220" priority="305" operator="equal">
      <formula>"Muy Alta"</formula>
    </cfRule>
    <cfRule type="cellIs" dxfId="219" priority="306" operator="equal">
      <formula>"Alta"</formula>
    </cfRule>
    <cfRule type="cellIs" dxfId="218" priority="307" operator="equal">
      <formula>"Media"</formula>
    </cfRule>
    <cfRule type="cellIs" dxfId="217" priority="308" operator="equal">
      <formula>"Baja"</formula>
    </cfRule>
    <cfRule type="cellIs" dxfId="216" priority="309" operator="equal">
      <formula>"Muy Baja"</formula>
    </cfRule>
  </conditionalFormatting>
  <conditionalFormatting sqref="AA10:AA15">
    <cfRule type="cellIs" dxfId="215" priority="300" operator="equal">
      <formula>"Catastrófico"</formula>
    </cfRule>
    <cfRule type="cellIs" dxfId="214" priority="301" operator="equal">
      <formula>"Mayor"</formula>
    </cfRule>
    <cfRule type="cellIs" dxfId="213" priority="302" operator="equal">
      <formula>"Moderado"</formula>
    </cfRule>
    <cfRule type="cellIs" dxfId="212" priority="303" operator="equal">
      <formula>"Menor"</formula>
    </cfRule>
    <cfRule type="cellIs" dxfId="211" priority="304" operator="equal">
      <formula>"Leve"</formula>
    </cfRule>
  </conditionalFormatting>
  <conditionalFormatting sqref="AC10:AC15">
    <cfRule type="cellIs" dxfId="210" priority="296" operator="equal">
      <formula>"Extremo"</formula>
    </cfRule>
    <cfRule type="cellIs" dxfId="209" priority="297" operator="equal">
      <formula>"Alto"</formula>
    </cfRule>
    <cfRule type="cellIs" dxfId="208" priority="298" operator="equal">
      <formula>"Moderado"</formula>
    </cfRule>
    <cfRule type="cellIs" dxfId="207" priority="299" operator="equal">
      <formula>"Bajo"</formula>
    </cfRule>
  </conditionalFormatting>
  <conditionalFormatting sqref="H58">
    <cfRule type="cellIs" dxfId="206" priority="53" operator="equal">
      <formula>"Muy Alta"</formula>
    </cfRule>
    <cfRule type="cellIs" dxfId="205" priority="54" operator="equal">
      <formula>"Alta"</formula>
    </cfRule>
    <cfRule type="cellIs" dxfId="204" priority="55" operator="equal">
      <formula>"Media"</formula>
    </cfRule>
    <cfRule type="cellIs" dxfId="203" priority="56" operator="equal">
      <formula>"Baja"</formula>
    </cfRule>
    <cfRule type="cellIs" dxfId="202" priority="57" operator="equal">
      <formula>"Muy Baja"</formula>
    </cfRule>
  </conditionalFormatting>
  <conditionalFormatting sqref="N16">
    <cfRule type="cellIs" dxfId="201" priority="240" operator="equal">
      <formula>"Extremo"</formula>
    </cfRule>
    <cfRule type="cellIs" dxfId="200" priority="241" operator="equal">
      <formula>"Alto"</formula>
    </cfRule>
    <cfRule type="cellIs" dxfId="199" priority="242" operator="equal">
      <formula>"Moderado"</formula>
    </cfRule>
    <cfRule type="cellIs" dxfId="198" priority="243" operator="equal">
      <formula>"Bajo"</formula>
    </cfRule>
  </conditionalFormatting>
  <conditionalFormatting sqref="Y16:Y21">
    <cfRule type="cellIs" dxfId="197" priority="235" operator="equal">
      <formula>"Muy Alta"</formula>
    </cfRule>
    <cfRule type="cellIs" dxfId="196" priority="236" operator="equal">
      <formula>"Alta"</formula>
    </cfRule>
    <cfRule type="cellIs" dxfId="195" priority="237" operator="equal">
      <formula>"Media"</formula>
    </cfRule>
    <cfRule type="cellIs" dxfId="194" priority="238" operator="equal">
      <formula>"Baja"</formula>
    </cfRule>
    <cfRule type="cellIs" dxfId="193" priority="239" operator="equal">
      <formula>"Muy Baja"</formula>
    </cfRule>
  </conditionalFormatting>
  <conditionalFormatting sqref="AA16:AA21">
    <cfRule type="cellIs" dxfId="192" priority="230" operator="equal">
      <formula>"Catastrófico"</formula>
    </cfRule>
    <cfRule type="cellIs" dxfId="191" priority="231" operator="equal">
      <formula>"Mayor"</formula>
    </cfRule>
    <cfRule type="cellIs" dxfId="190" priority="232" operator="equal">
      <formula>"Moderado"</formula>
    </cfRule>
    <cfRule type="cellIs" dxfId="189" priority="233" operator="equal">
      <formula>"Menor"</formula>
    </cfRule>
    <cfRule type="cellIs" dxfId="188" priority="234" operator="equal">
      <formula>"Leve"</formula>
    </cfRule>
  </conditionalFormatting>
  <conditionalFormatting sqref="AC16:AC21">
    <cfRule type="cellIs" dxfId="187" priority="226" operator="equal">
      <formula>"Extremo"</formula>
    </cfRule>
    <cfRule type="cellIs" dxfId="186" priority="227" operator="equal">
      <formula>"Alto"</formula>
    </cfRule>
    <cfRule type="cellIs" dxfId="185" priority="228" operator="equal">
      <formula>"Moderado"</formula>
    </cfRule>
    <cfRule type="cellIs" dxfId="184" priority="229" operator="equal">
      <formula>"Bajo"</formula>
    </cfRule>
  </conditionalFormatting>
  <conditionalFormatting sqref="H22">
    <cfRule type="cellIs" dxfId="183" priority="221" operator="equal">
      <formula>"Muy Alta"</formula>
    </cfRule>
    <cfRule type="cellIs" dxfId="182" priority="222" operator="equal">
      <formula>"Alta"</formula>
    </cfRule>
    <cfRule type="cellIs" dxfId="181" priority="223" operator="equal">
      <formula>"Media"</formula>
    </cfRule>
    <cfRule type="cellIs" dxfId="180" priority="224" operator="equal">
      <formula>"Baja"</formula>
    </cfRule>
    <cfRule type="cellIs" dxfId="179" priority="225" operator="equal">
      <formula>"Muy Baja"</formula>
    </cfRule>
  </conditionalFormatting>
  <conditionalFormatting sqref="N22">
    <cfRule type="cellIs" dxfId="178" priority="212" operator="equal">
      <formula>"Extremo"</formula>
    </cfRule>
    <cfRule type="cellIs" dxfId="177" priority="213" operator="equal">
      <formula>"Alto"</formula>
    </cfRule>
    <cfRule type="cellIs" dxfId="176" priority="214" operator="equal">
      <formula>"Moderado"</formula>
    </cfRule>
    <cfRule type="cellIs" dxfId="175" priority="215" operator="equal">
      <formula>"Bajo"</formula>
    </cfRule>
  </conditionalFormatting>
  <conditionalFormatting sqref="Y22:Y27">
    <cfRule type="cellIs" dxfId="174" priority="207" operator="equal">
      <formula>"Muy Alta"</formula>
    </cfRule>
    <cfRule type="cellIs" dxfId="173" priority="208" operator="equal">
      <formula>"Alta"</formula>
    </cfRule>
    <cfRule type="cellIs" dxfId="172" priority="209" operator="equal">
      <formula>"Media"</formula>
    </cfRule>
    <cfRule type="cellIs" dxfId="171" priority="210" operator="equal">
      <formula>"Baja"</formula>
    </cfRule>
    <cfRule type="cellIs" dxfId="170" priority="211" operator="equal">
      <formula>"Muy Baja"</formula>
    </cfRule>
  </conditionalFormatting>
  <conditionalFormatting sqref="AA22:AA27">
    <cfRule type="cellIs" dxfId="169" priority="202" operator="equal">
      <formula>"Catastrófico"</formula>
    </cfRule>
    <cfRule type="cellIs" dxfId="168" priority="203" operator="equal">
      <formula>"Mayor"</formula>
    </cfRule>
    <cfRule type="cellIs" dxfId="167" priority="204" operator="equal">
      <formula>"Moderado"</formula>
    </cfRule>
    <cfRule type="cellIs" dxfId="166" priority="205" operator="equal">
      <formula>"Menor"</formula>
    </cfRule>
    <cfRule type="cellIs" dxfId="165" priority="206" operator="equal">
      <formula>"Leve"</formula>
    </cfRule>
  </conditionalFormatting>
  <conditionalFormatting sqref="AC22:AC27">
    <cfRule type="cellIs" dxfId="164" priority="198" operator="equal">
      <formula>"Extremo"</formula>
    </cfRule>
    <cfRule type="cellIs" dxfId="163" priority="199" operator="equal">
      <formula>"Alto"</formula>
    </cfRule>
    <cfRule type="cellIs" dxfId="162" priority="200" operator="equal">
      <formula>"Moderado"</formula>
    </cfRule>
    <cfRule type="cellIs" dxfId="161" priority="201" operator="equal">
      <formula>"Bajo"</formula>
    </cfRule>
  </conditionalFormatting>
  <conditionalFormatting sqref="H28">
    <cfRule type="cellIs" dxfId="160" priority="193" operator="equal">
      <formula>"Muy Alta"</formula>
    </cfRule>
    <cfRule type="cellIs" dxfId="159" priority="194" operator="equal">
      <formula>"Alta"</formula>
    </cfRule>
    <cfRule type="cellIs" dxfId="158" priority="195" operator="equal">
      <formula>"Media"</formula>
    </cfRule>
    <cfRule type="cellIs" dxfId="157" priority="196" operator="equal">
      <formula>"Baja"</formula>
    </cfRule>
    <cfRule type="cellIs" dxfId="156" priority="197" operator="equal">
      <formula>"Muy Baja"</formula>
    </cfRule>
  </conditionalFormatting>
  <conditionalFormatting sqref="N28">
    <cfRule type="cellIs" dxfId="155" priority="184" operator="equal">
      <formula>"Extremo"</formula>
    </cfRule>
    <cfRule type="cellIs" dxfId="154" priority="185" operator="equal">
      <formula>"Alto"</formula>
    </cfRule>
    <cfRule type="cellIs" dxfId="153" priority="186" operator="equal">
      <formula>"Moderado"</formula>
    </cfRule>
    <cfRule type="cellIs" dxfId="152" priority="187" operator="equal">
      <formula>"Bajo"</formula>
    </cfRule>
  </conditionalFormatting>
  <conditionalFormatting sqref="Y28:Y33">
    <cfRule type="cellIs" dxfId="151" priority="179" operator="equal">
      <formula>"Muy Alta"</formula>
    </cfRule>
    <cfRule type="cellIs" dxfId="150" priority="180" operator="equal">
      <formula>"Alta"</formula>
    </cfRule>
    <cfRule type="cellIs" dxfId="149" priority="181" operator="equal">
      <formula>"Media"</formula>
    </cfRule>
    <cfRule type="cellIs" dxfId="148" priority="182" operator="equal">
      <formula>"Baja"</formula>
    </cfRule>
    <cfRule type="cellIs" dxfId="147" priority="183" operator="equal">
      <formula>"Muy Baja"</formula>
    </cfRule>
  </conditionalFormatting>
  <conditionalFormatting sqref="AA28:AA33">
    <cfRule type="cellIs" dxfId="146" priority="174" operator="equal">
      <formula>"Catastrófico"</formula>
    </cfRule>
    <cfRule type="cellIs" dxfId="145" priority="175" operator="equal">
      <formula>"Mayor"</formula>
    </cfRule>
    <cfRule type="cellIs" dxfId="144" priority="176" operator="equal">
      <formula>"Moderado"</formula>
    </cfRule>
    <cfRule type="cellIs" dxfId="143" priority="177" operator="equal">
      <formula>"Menor"</formula>
    </cfRule>
    <cfRule type="cellIs" dxfId="142" priority="178" operator="equal">
      <formula>"Leve"</formula>
    </cfRule>
  </conditionalFormatting>
  <conditionalFormatting sqref="AC28:AC33">
    <cfRule type="cellIs" dxfId="141" priority="170" operator="equal">
      <formula>"Extremo"</formula>
    </cfRule>
    <cfRule type="cellIs" dxfId="140" priority="171" operator="equal">
      <formula>"Alto"</formula>
    </cfRule>
    <cfRule type="cellIs" dxfId="139" priority="172" operator="equal">
      <formula>"Moderado"</formula>
    </cfRule>
    <cfRule type="cellIs" dxfId="138" priority="173" operator="equal">
      <formula>"Bajo"</formula>
    </cfRule>
  </conditionalFormatting>
  <conditionalFormatting sqref="H34">
    <cfRule type="cellIs" dxfId="137" priority="165" operator="equal">
      <formula>"Muy Alta"</formula>
    </cfRule>
    <cfRule type="cellIs" dxfId="136" priority="166" operator="equal">
      <formula>"Alta"</formula>
    </cfRule>
    <cfRule type="cellIs" dxfId="135" priority="167" operator="equal">
      <formula>"Media"</formula>
    </cfRule>
    <cfRule type="cellIs" dxfId="134" priority="168" operator="equal">
      <formula>"Baja"</formula>
    </cfRule>
    <cfRule type="cellIs" dxfId="133" priority="169" operator="equal">
      <formula>"Muy Baja"</formula>
    </cfRule>
  </conditionalFormatting>
  <conditionalFormatting sqref="N34">
    <cfRule type="cellIs" dxfId="132" priority="156" operator="equal">
      <formula>"Extremo"</formula>
    </cfRule>
    <cfRule type="cellIs" dxfId="131" priority="157" operator="equal">
      <formula>"Alto"</formula>
    </cfRule>
    <cfRule type="cellIs" dxfId="130" priority="158" operator="equal">
      <formula>"Moderado"</formula>
    </cfRule>
    <cfRule type="cellIs" dxfId="129" priority="159" operator="equal">
      <formula>"Bajo"</formula>
    </cfRule>
  </conditionalFormatting>
  <conditionalFormatting sqref="Y34:Y39">
    <cfRule type="cellIs" dxfId="128" priority="151" operator="equal">
      <formula>"Muy Alta"</formula>
    </cfRule>
    <cfRule type="cellIs" dxfId="127" priority="152" operator="equal">
      <formula>"Alta"</formula>
    </cfRule>
    <cfRule type="cellIs" dxfId="126" priority="153" operator="equal">
      <formula>"Media"</formula>
    </cfRule>
    <cfRule type="cellIs" dxfId="125" priority="154" operator="equal">
      <formula>"Baja"</formula>
    </cfRule>
    <cfRule type="cellIs" dxfId="124" priority="155" operator="equal">
      <formula>"Muy Baja"</formula>
    </cfRule>
  </conditionalFormatting>
  <conditionalFormatting sqref="AA34:AA39">
    <cfRule type="cellIs" dxfId="123" priority="146" operator="equal">
      <formula>"Catastrófico"</formula>
    </cfRule>
    <cfRule type="cellIs" dxfId="122" priority="147" operator="equal">
      <formula>"Mayor"</formula>
    </cfRule>
    <cfRule type="cellIs" dxfId="121" priority="148" operator="equal">
      <formula>"Moderado"</formula>
    </cfRule>
    <cfRule type="cellIs" dxfId="120" priority="149" operator="equal">
      <formula>"Menor"</formula>
    </cfRule>
    <cfRule type="cellIs" dxfId="119" priority="150" operator="equal">
      <formula>"Leve"</formula>
    </cfRule>
  </conditionalFormatting>
  <conditionalFormatting sqref="AC34:AC39">
    <cfRule type="cellIs" dxfId="118" priority="142" operator="equal">
      <formula>"Extremo"</formula>
    </cfRule>
    <cfRule type="cellIs" dxfId="117" priority="143" operator="equal">
      <formula>"Alto"</formula>
    </cfRule>
    <cfRule type="cellIs" dxfId="116" priority="144" operator="equal">
      <formula>"Moderado"</formula>
    </cfRule>
    <cfRule type="cellIs" dxfId="115" priority="145" operator="equal">
      <formula>"Bajo"</formula>
    </cfRule>
  </conditionalFormatting>
  <conditionalFormatting sqref="H40">
    <cfRule type="cellIs" dxfId="114" priority="137" operator="equal">
      <formula>"Muy Alta"</formula>
    </cfRule>
    <cfRule type="cellIs" dxfId="113" priority="138" operator="equal">
      <formula>"Alta"</formula>
    </cfRule>
    <cfRule type="cellIs" dxfId="112" priority="139" operator="equal">
      <formula>"Media"</formula>
    </cfRule>
    <cfRule type="cellIs" dxfId="111" priority="140" operator="equal">
      <formula>"Baja"</formula>
    </cfRule>
    <cfRule type="cellIs" dxfId="110" priority="141" operator="equal">
      <formula>"Muy Baja"</formula>
    </cfRule>
  </conditionalFormatting>
  <conditionalFormatting sqref="N40">
    <cfRule type="cellIs" dxfId="109" priority="128" operator="equal">
      <formula>"Extremo"</formula>
    </cfRule>
    <cfRule type="cellIs" dxfId="108" priority="129" operator="equal">
      <formula>"Alto"</formula>
    </cfRule>
    <cfRule type="cellIs" dxfId="107" priority="130" operator="equal">
      <formula>"Moderado"</formula>
    </cfRule>
    <cfRule type="cellIs" dxfId="106" priority="131" operator="equal">
      <formula>"Bajo"</formula>
    </cfRule>
  </conditionalFormatting>
  <conditionalFormatting sqref="Y40:Y45">
    <cfRule type="cellIs" dxfId="105" priority="123" operator="equal">
      <formula>"Muy Alta"</formula>
    </cfRule>
    <cfRule type="cellIs" dxfId="104" priority="124" operator="equal">
      <formula>"Alta"</formula>
    </cfRule>
    <cfRule type="cellIs" dxfId="103" priority="125" operator="equal">
      <formula>"Media"</formula>
    </cfRule>
    <cfRule type="cellIs" dxfId="102" priority="126" operator="equal">
      <formula>"Baja"</formula>
    </cfRule>
    <cfRule type="cellIs" dxfId="101" priority="127" operator="equal">
      <formula>"Muy Baja"</formula>
    </cfRule>
  </conditionalFormatting>
  <conditionalFormatting sqref="AA40:AA45">
    <cfRule type="cellIs" dxfId="100" priority="118" operator="equal">
      <formula>"Catastrófico"</formula>
    </cfRule>
    <cfRule type="cellIs" dxfId="99" priority="119" operator="equal">
      <formula>"Mayor"</formula>
    </cfRule>
    <cfRule type="cellIs" dxfId="98" priority="120" operator="equal">
      <formula>"Moderado"</formula>
    </cfRule>
    <cfRule type="cellIs" dxfId="97" priority="121" operator="equal">
      <formula>"Menor"</formula>
    </cfRule>
    <cfRule type="cellIs" dxfId="96" priority="122" operator="equal">
      <formula>"Leve"</formula>
    </cfRule>
  </conditionalFormatting>
  <conditionalFormatting sqref="AC40:AC45">
    <cfRule type="cellIs" dxfId="95" priority="114" operator="equal">
      <formula>"Extremo"</formula>
    </cfRule>
    <cfRule type="cellIs" dxfId="94" priority="115" operator="equal">
      <formula>"Alto"</formula>
    </cfRule>
    <cfRule type="cellIs" dxfId="93" priority="116" operator="equal">
      <formula>"Moderado"</formula>
    </cfRule>
    <cfRule type="cellIs" dxfId="92" priority="117" operator="equal">
      <formula>"Bajo"</formula>
    </cfRule>
  </conditionalFormatting>
  <conditionalFormatting sqref="H46">
    <cfRule type="cellIs" dxfId="91" priority="109" operator="equal">
      <formula>"Muy Alta"</formula>
    </cfRule>
    <cfRule type="cellIs" dxfId="90" priority="110" operator="equal">
      <formula>"Alta"</formula>
    </cfRule>
    <cfRule type="cellIs" dxfId="89" priority="111" operator="equal">
      <formula>"Media"</formula>
    </cfRule>
    <cfRule type="cellIs" dxfId="88" priority="112" operator="equal">
      <formula>"Baja"</formula>
    </cfRule>
    <cfRule type="cellIs" dxfId="87" priority="113" operator="equal">
      <formula>"Muy Baja"</formula>
    </cfRule>
  </conditionalFormatting>
  <conditionalFormatting sqref="N46">
    <cfRule type="cellIs" dxfId="86" priority="100" operator="equal">
      <formula>"Extremo"</formula>
    </cfRule>
    <cfRule type="cellIs" dxfId="85" priority="101" operator="equal">
      <formula>"Alto"</formula>
    </cfRule>
    <cfRule type="cellIs" dxfId="84" priority="102" operator="equal">
      <formula>"Moderado"</formula>
    </cfRule>
    <cfRule type="cellIs" dxfId="83" priority="103" operator="equal">
      <formula>"Bajo"</formula>
    </cfRule>
  </conditionalFormatting>
  <conditionalFormatting sqref="Y46:Y51">
    <cfRule type="cellIs" dxfId="82" priority="95" operator="equal">
      <formula>"Muy Alta"</formula>
    </cfRule>
    <cfRule type="cellIs" dxfId="81" priority="96" operator="equal">
      <formula>"Alta"</formula>
    </cfRule>
    <cfRule type="cellIs" dxfId="80" priority="97" operator="equal">
      <formula>"Media"</formula>
    </cfRule>
    <cfRule type="cellIs" dxfId="79" priority="98" operator="equal">
      <formula>"Baja"</formula>
    </cfRule>
    <cfRule type="cellIs" dxfId="78" priority="99" operator="equal">
      <formula>"Muy Baja"</formula>
    </cfRule>
  </conditionalFormatting>
  <conditionalFormatting sqref="AA46:AA51">
    <cfRule type="cellIs" dxfId="77" priority="90" operator="equal">
      <formula>"Catastrófico"</formula>
    </cfRule>
    <cfRule type="cellIs" dxfId="76" priority="91" operator="equal">
      <formula>"Mayor"</formula>
    </cfRule>
    <cfRule type="cellIs" dxfId="75" priority="92" operator="equal">
      <formula>"Moderado"</formula>
    </cfRule>
    <cfRule type="cellIs" dxfId="74" priority="93" operator="equal">
      <formula>"Menor"</formula>
    </cfRule>
    <cfRule type="cellIs" dxfId="73" priority="94" operator="equal">
      <formula>"Leve"</formula>
    </cfRule>
  </conditionalFormatting>
  <conditionalFormatting sqref="AC46:AC51">
    <cfRule type="cellIs" dxfId="72" priority="86" operator="equal">
      <formula>"Extremo"</formula>
    </cfRule>
    <cfRule type="cellIs" dxfId="71" priority="87" operator="equal">
      <formula>"Alto"</formula>
    </cfRule>
    <cfRule type="cellIs" dxfId="70" priority="88" operator="equal">
      <formula>"Moderado"</formula>
    </cfRule>
    <cfRule type="cellIs" dxfId="69" priority="89" operator="equal">
      <formula>"Bajo"</formula>
    </cfRule>
  </conditionalFormatting>
  <conditionalFormatting sqref="H52">
    <cfRule type="cellIs" dxfId="68" priority="81" operator="equal">
      <formula>"Muy Alta"</formula>
    </cfRule>
    <cfRule type="cellIs" dxfId="67" priority="82" operator="equal">
      <formula>"Alta"</formula>
    </cfRule>
    <cfRule type="cellIs" dxfId="66" priority="83" operator="equal">
      <formula>"Media"</formula>
    </cfRule>
    <cfRule type="cellIs" dxfId="65" priority="84" operator="equal">
      <formula>"Baja"</formula>
    </cfRule>
    <cfRule type="cellIs" dxfId="64" priority="85" operator="equal">
      <formula>"Muy Baja"</formula>
    </cfRule>
  </conditionalFormatting>
  <conditionalFormatting sqref="N52">
    <cfRule type="cellIs" dxfId="63" priority="72" operator="equal">
      <formula>"Extremo"</formula>
    </cfRule>
    <cfRule type="cellIs" dxfId="62" priority="73" operator="equal">
      <formula>"Alto"</formula>
    </cfRule>
    <cfRule type="cellIs" dxfId="61" priority="74" operator="equal">
      <formula>"Moderado"</formula>
    </cfRule>
    <cfRule type="cellIs" dxfId="60" priority="75" operator="equal">
      <formula>"Bajo"</formula>
    </cfRule>
  </conditionalFormatting>
  <conditionalFormatting sqref="Y52:Y57">
    <cfRule type="cellIs" dxfId="59" priority="67" operator="equal">
      <formula>"Muy Alta"</formula>
    </cfRule>
    <cfRule type="cellIs" dxfId="58" priority="68" operator="equal">
      <formula>"Alta"</formula>
    </cfRule>
    <cfRule type="cellIs" dxfId="57" priority="69" operator="equal">
      <formula>"Media"</formula>
    </cfRule>
    <cfRule type="cellIs" dxfId="56" priority="70" operator="equal">
      <formula>"Baja"</formula>
    </cfRule>
    <cfRule type="cellIs" dxfId="55" priority="71" operator="equal">
      <formula>"Muy Baja"</formula>
    </cfRule>
  </conditionalFormatting>
  <conditionalFormatting sqref="AA52:AA57">
    <cfRule type="cellIs" dxfId="54" priority="62" operator="equal">
      <formula>"Catastrófico"</formula>
    </cfRule>
    <cfRule type="cellIs" dxfId="53" priority="63" operator="equal">
      <formula>"Mayor"</formula>
    </cfRule>
    <cfRule type="cellIs" dxfId="52" priority="64" operator="equal">
      <formula>"Moderado"</formula>
    </cfRule>
    <cfRule type="cellIs" dxfId="51" priority="65" operator="equal">
      <formula>"Menor"</formula>
    </cfRule>
    <cfRule type="cellIs" dxfId="50" priority="66" operator="equal">
      <formula>"Leve"</formula>
    </cfRule>
  </conditionalFormatting>
  <conditionalFormatting sqref="AC52:AC57">
    <cfRule type="cellIs" dxfId="49" priority="58" operator="equal">
      <formula>"Extremo"</formula>
    </cfRule>
    <cfRule type="cellIs" dxfId="48" priority="59" operator="equal">
      <formula>"Alto"</formula>
    </cfRule>
    <cfRule type="cellIs" dxfId="47" priority="60" operator="equal">
      <formula>"Moderado"</formula>
    </cfRule>
    <cfRule type="cellIs" dxfId="46" priority="61" operator="equal">
      <formula>"Bajo"</formula>
    </cfRule>
  </conditionalFormatting>
  <conditionalFormatting sqref="N58">
    <cfRule type="cellIs" dxfId="45" priority="44" operator="equal">
      <formula>"Extremo"</formula>
    </cfRule>
    <cfRule type="cellIs" dxfId="44" priority="45" operator="equal">
      <formula>"Alto"</formula>
    </cfRule>
    <cfRule type="cellIs" dxfId="43" priority="46" operator="equal">
      <formula>"Moderado"</formula>
    </cfRule>
    <cfRule type="cellIs" dxfId="42" priority="47" operator="equal">
      <formula>"Bajo"</formula>
    </cfRule>
  </conditionalFormatting>
  <conditionalFormatting sqref="Y58:Y63">
    <cfRule type="cellIs" dxfId="41" priority="39" operator="equal">
      <formula>"Muy Alta"</formula>
    </cfRule>
    <cfRule type="cellIs" dxfId="40" priority="40" operator="equal">
      <formula>"Alta"</formula>
    </cfRule>
    <cfRule type="cellIs" dxfId="39" priority="41" operator="equal">
      <formula>"Media"</formula>
    </cfRule>
    <cfRule type="cellIs" dxfId="38" priority="42" operator="equal">
      <formula>"Baja"</formula>
    </cfRule>
    <cfRule type="cellIs" dxfId="37" priority="43" operator="equal">
      <formula>"Muy Baja"</formula>
    </cfRule>
  </conditionalFormatting>
  <conditionalFormatting sqref="AA58:AA63">
    <cfRule type="cellIs" dxfId="36" priority="34" operator="equal">
      <formula>"Catastrófico"</formula>
    </cfRule>
    <cfRule type="cellIs" dxfId="35" priority="35" operator="equal">
      <formula>"Mayor"</formula>
    </cfRule>
    <cfRule type="cellIs" dxfId="34" priority="36" operator="equal">
      <formula>"Moderado"</formula>
    </cfRule>
    <cfRule type="cellIs" dxfId="33" priority="37" operator="equal">
      <formula>"Menor"</formula>
    </cfRule>
    <cfRule type="cellIs" dxfId="32" priority="38" operator="equal">
      <formula>"Leve"</formula>
    </cfRule>
  </conditionalFormatting>
  <conditionalFormatting sqref="AC58:AC63">
    <cfRule type="cellIs" dxfId="31" priority="30" operator="equal">
      <formula>"Extremo"</formula>
    </cfRule>
    <cfRule type="cellIs" dxfId="30" priority="31" operator="equal">
      <formula>"Alto"</formula>
    </cfRule>
    <cfRule type="cellIs" dxfId="29" priority="32" operator="equal">
      <formula>"Moderado"</formula>
    </cfRule>
    <cfRule type="cellIs" dxfId="28" priority="33" operator="equal">
      <formula>"Bajo"</formula>
    </cfRule>
  </conditionalFormatting>
  <conditionalFormatting sqref="H64">
    <cfRule type="cellIs" dxfId="27" priority="25" operator="equal">
      <formula>"Muy Alta"</formula>
    </cfRule>
    <cfRule type="cellIs" dxfId="26" priority="26" operator="equal">
      <formula>"Alta"</formula>
    </cfRule>
    <cfRule type="cellIs" dxfId="25" priority="27" operator="equal">
      <formula>"Media"</formula>
    </cfRule>
    <cfRule type="cellIs" dxfId="24" priority="28" operator="equal">
      <formula>"Baja"</formula>
    </cfRule>
    <cfRule type="cellIs" dxfId="23" priority="29" operator="equal">
      <formula>"Muy Baja"</formula>
    </cfRule>
  </conditionalFormatting>
  <conditionalFormatting sqref="N64">
    <cfRule type="cellIs" dxfId="22" priority="16" operator="equal">
      <formula>"Extremo"</formula>
    </cfRule>
    <cfRule type="cellIs" dxfId="21" priority="17" operator="equal">
      <formula>"Alto"</formula>
    </cfRule>
    <cfRule type="cellIs" dxfId="20" priority="18" operator="equal">
      <formula>"Moderado"</formula>
    </cfRule>
    <cfRule type="cellIs" dxfId="19" priority="19" operator="equal">
      <formula>"Bajo"</formula>
    </cfRule>
  </conditionalFormatting>
  <conditionalFormatting sqref="Y64:Y69">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AA64:AA69">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AC64:AC69">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K10:K69">
    <cfRule type="containsText" dxfId="4" priority="1" operator="containsText" text="❌">
      <formula>NOT(ISERROR(SEARCH("❌",K10)))</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B24" sqref="AB24:AC25"/>
    </sheetView>
  </sheetViews>
  <sheetFormatPr baseColWidth="10" defaultRowHeight="15" x14ac:dyDescent="0.25"/>
  <cols>
    <col min="2" max="39" width="5.7109375" customWidth="1"/>
    <col min="41" max="46" width="5.7109375" customWidth="1"/>
  </cols>
  <sheetData>
    <row r="1" spans="1:99"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row>
    <row r="2" spans="1:99" ht="18" customHeight="1" x14ac:dyDescent="0.25">
      <c r="A2" s="99"/>
      <c r="B2" s="238" t="s">
        <v>161</v>
      </c>
      <c r="C2" s="238"/>
      <c r="D2" s="238"/>
      <c r="E2" s="238"/>
      <c r="F2" s="238"/>
      <c r="G2" s="238"/>
      <c r="H2" s="238"/>
      <c r="I2" s="238"/>
      <c r="J2" s="276" t="s">
        <v>2</v>
      </c>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row>
    <row r="3" spans="1:99" ht="18.75" customHeight="1" x14ac:dyDescent="0.25">
      <c r="A3" s="99"/>
      <c r="B3" s="238"/>
      <c r="C3" s="238"/>
      <c r="D3" s="238"/>
      <c r="E3" s="238"/>
      <c r="F3" s="238"/>
      <c r="G3" s="238"/>
      <c r="H3" s="238"/>
      <c r="I3" s="238"/>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row>
    <row r="4" spans="1:99" ht="15" customHeight="1" x14ac:dyDescent="0.25">
      <c r="A4" s="99"/>
      <c r="B4" s="238"/>
      <c r="C4" s="238"/>
      <c r="D4" s="238"/>
      <c r="E4" s="238"/>
      <c r="F4" s="238"/>
      <c r="G4" s="238"/>
      <c r="H4" s="238"/>
      <c r="I4" s="238"/>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row>
    <row r="5" spans="1:99"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row>
    <row r="6" spans="1:99" ht="15" customHeight="1" x14ac:dyDescent="0.25">
      <c r="A6" s="99"/>
      <c r="B6" s="288" t="s">
        <v>4</v>
      </c>
      <c r="C6" s="288"/>
      <c r="D6" s="289"/>
      <c r="E6" s="277" t="s">
        <v>116</v>
      </c>
      <c r="F6" s="278"/>
      <c r="G6" s="278"/>
      <c r="H6" s="278"/>
      <c r="I6" s="279"/>
      <c r="J6" s="273" t="str">
        <f ca="1">IF(AND('Mapa final'!$H$10="Muy Alta",'Mapa final'!$L$10="Leve"),CONCATENATE("R",'Mapa final'!$A$10),"")</f>
        <v/>
      </c>
      <c r="K6" s="274"/>
      <c r="L6" s="274" t="str">
        <f ca="1">IF(AND('Mapa final'!$H$16="Muy Alta",'Mapa final'!$L$16="Leve"),CONCATENATE("R",'Mapa final'!$A$16),"")</f>
        <v/>
      </c>
      <c r="M6" s="274"/>
      <c r="N6" s="274" t="str">
        <f ca="1">IF(AND('Mapa final'!$H$22="Muy Alta",'Mapa final'!$L$22="Leve"),CONCATENATE("R",'Mapa final'!$A$22),"")</f>
        <v/>
      </c>
      <c r="O6" s="275"/>
      <c r="P6" s="273" t="str">
        <f ca="1">IF(AND('Mapa final'!$H$10="Muy Alta",'Mapa final'!$L$10="Menor"),CONCATENATE("R",'Mapa final'!$A$10),"")</f>
        <v/>
      </c>
      <c r="Q6" s="274"/>
      <c r="R6" s="274" t="str">
        <f ca="1">IF(AND('Mapa final'!$H$16="Muy Alta",'Mapa final'!$L$16="Menor"),CONCATENATE("R",'Mapa final'!$A$16),"")</f>
        <v/>
      </c>
      <c r="S6" s="274"/>
      <c r="T6" s="274" t="str">
        <f ca="1">IF(AND('Mapa final'!$H$22="Muy Alta",'Mapa final'!$L$22="Menor"),CONCATENATE("R",'Mapa final'!$A$22),"")</f>
        <v/>
      </c>
      <c r="U6" s="275"/>
      <c r="V6" s="273" t="str">
        <f ca="1">IF(AND('Mapa final'!$H$10="Muy Alta",'Mapa final'!$L$10="Moderado"),CONCATENATE("R",'Mapa final'!$A$10),"")</f>
        <v/>
      </c>
      <c r="W6" s="274"/>
      <c r="X6" s="274" t="str">
        <f ca="1">IF(AND('Mapa final'!$H$16="Muy Alta",'Mapa final'!$L$16="Moderado"),CONCATENATE("R",'Mapa final'!$A$16),"")</f>
        <v/>
      </c>
      <c r="Y6" s="274"/>
      <c r="Z6" s="274" t="str">
        <f ca="1">IF(AND('Mapa final'!$H$22="Muy Alta",'Mapa final'!$L$22="Moderado"),CONCATENATE("R",'Mapa final'!$A$22),"")</f>
        <v/>
      </c>
      <c r="AA6" s="275"/>
      <c r="AB6" s="273" t="str">
        <f ca="1">IF(AND('Mapa final'!$H$10="Muy Alta",'Mapa final'!$L$10="Mayor"),CONCATENATE("R",'Mapa final'!$A$10),"")</f>
        <v/>
      </c>
      <c r="AC6" s="274"/>
      <c r="AD6" s="274" t="str">
        <f ca="1">IF(AND('Mapa final'!$H$16="Muy Alta",'Mapa final'!$L$16="Mayor"),CONCATENATE("R",'Mapa final'!$A$16),"")</f>
        <v/>
      </c>
      <c r="AE6" s="274"/>
      <c r="AF6" s="274" t="str">
        <f ca="1">IF(AND('Mapa final'!$H$22="Muy Alta",'Mapa final'!$L$22="Mayor"),CONCATENATE("R",'Mapa final'!$A$22),"")</f>
        <v/>
      </c>
      <c r="AG6" s="275"/>
      <c r="AH6" s="263" t="str">
        <f ca="1">IF(AND('Mapa final'!$H$10="Muy Alta",'Mapa final'!$L$10="Catastrófico"),CONCATENATE("R",'Mapa final'!$A$10),"")</f>
        <v/>
      </c>
      <c r="AI6" s="264"/>
      <c r="AJ6" s="264" t="str">
        <f ca="1">IF(AND('Mapa final'!$H$16="Muy Alta",'Mapa final'!$L$16="Catastrófico"),CONCATENATE("R",'Mapa final'!$A$16),"")</f>
        <v/>
      </c>
      <c r="AK6" s="264"/>
      <c r="AL6" s="264" t="str">
        <f ca="1">IF(AND('Mapa final'!$H$22="Muy Alta",'Mapa final'!$L$22="Catastrófico"),CONCATENATE("R",'Mapa final'!$A$22),"")</f>
        <v/>
      </c>
      <c r="AM6" s="265"/>
      <c r="AO6" s="290" t="s">
        <v>79</v>
      </c>
      <c r="AP6" s="291"/>
      <c r="AQ6" s="291"/>
      <c r="AR6" s="291"/>
      <c r="AS6" s="291"/>
      <c r="AT6" s="292"/>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row>
    <row r="7" spans="1:99" ht="15" customHeight="1" x14ac:dyDescent="0.25">
      <c r="A7" s="99"/>
      <c r="B7" s="288"/>
      <c r="C7" s="288"/>
      <c r="D7" s="289"/>
      <c r="E7" s="280"/>
      <c r="F7" s="281"/>
      <c r="G7" s="281"/>
      <c r="H7" s="281"/>
      <c r="I7" s="282"/>
      <c r="J7" s="266"/>
      <c r="K7" s="267"/>
      <c r="L7" s="267"/>
      <c r="M7" s="267"/>
      <c r="N7" s="267"/>
      <c r="O7" s="269"/>
      <c r="P7" s="266"/>
      <c r="Q7" s="267"/>
      <c r="R7" s="267"/>
      <c r="S7" s="267"/>
      <c r="T7" s="267"/>
      <c r="U7" s="269"/>
      <c r="V7" s="266"/>
      <c r="W7" s="267"/>
      <c r="X7" s="267"/>
      <c r="Y7" s="267"/>
      <c r="Z7" s="267"/>
      <c r="AA7" s="269"/>
      <c r="AB7" s="266"/>
      <c r="AC7" s="267"/>
      <c r="AD7" s="267"/>
      <c r="AE7" s="267"/>
      <c r="AF7" s="267"/>
      <c r="AG7" s="269"/>
      <c r="AH7" s="257"/>
      <c r="AI7" s="258"/>
      <c r="AJ7" s="258"/>
      <c r="AK7" s="258"/>
      <c r="AL7" s="258"/>
      <c r="AM7" s="259"/>
      <c r="AN7" s="99"/>
      <c r="AO7" s="293"/>
      <c r="AP7" s="294"/>
      <c r="AQ7" s="294"/>
      <c r="AR7" s="294"/>
      <c r="AS7" s="294"/>
      <c r="AT7" s="295"/>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row>
    <row r="8" spans="1:99" ht="15" customHeight="1" x14ac:dyDescent="0.25">
      <c r="A8" s="99"/>
      <c r="B8" s="288"/>
      <c r="C8" s="288"/>
      <c r="D8" s="289"/>
      <c r="E8" s="280"/>
      <c r="F8" s="281"/>
      <c r="G8" s="281"/>
      <c r="H8" s="281"/>
      <c r="I8" s="282"/>
      <c r="J8" s="266" t="str">
        <f ca="1">IF(AND('Mapa final'!$H$28="Muy Alta",'Mapa final'!$L$28="Leve"),CONCATENATE("R",'Mapa final'!$A$28),"")</f>
        <v/>
      </c>
      <c r="K8" s="267"/>
      <c r="L8" s="268" t="str">
        <f ca="1">IF(AND('Mapa final'!$H$34="Muy Alta",'Mapa final'!$L$34="Leve"),CONCATENATE("R",'Mapa final'!$A$34),"")</f>
        <v/>
      </c>
      <c r="M8" s="268"/>
      <c r="N8" s="268" t="str">
        <f ca="1">IF(AND('Mapa final'!$H$40="Muy Alta",'Mapa final'!$L$40="Leve"),CONCATENATE("R",'Mapa final'!$A$40),"")</f>
        <v/>
      </c>
      <c r="O8" s="269"/>
      <c r="P8" s="266" t="str">
        <f ca="1">IF(AND('Mapa final'!$H$28="Muy Alta",'Mapa final'!$L$28="Menor"),CONCATENATE("R",'Mapa final'!$A$28),"")</f>
        <v/>
      </c>
      <c r="Q8" s="267"/>
      <c r="R8" s="268" t="str">
        <f ca="1">IF(AND('Mapa final'!$H$34="Muy Alta",'Mapa final'!$L$34="Menor"),CONCATENATE("R",'Mapa final'!$A$34),"")</f>
        <v/>
      </c>
      <c r="S8" s="268"/>
      <c r="T8" s="268" t="str">
        <f ca="1">IF(AND('Mapa final'!$H$40="Muy Alta",'Mapa final'!$L$40="Menor"),CONCATENATE("R",'Mapa final'!$A$40),"")</f>
        <v/>
      </c>
      <c r="U8" s="269"/>
      <c r="V8" s="266" t="str">
        <f ca="1">IF(AND('Mapa final'!$H$28="Muy Alta",'Mapa final'!$L$28="Moderado"),CONCATENATE("R",'Mapa final'!$A$28),"")</f>
        <v/>
      </c>
      <c r="W8" s="267"/>
      <c r="X8" s="268" t="str">
        <f ca="1">IF(AND('Mapa final'!$H$34="Muy Alta",'Mapa final'!$L$34="Moderado"),CONCATENATE("R",'Mapa final'!$A$34),"")</f>
        <v/>
      </c>
      <c r="Y8" s="268"/>
      <c r="Z8" s="268" t="str">
        <f ca="1">IF(AND('Mapa final'!$H$40="Muy Alta",'Mapa final'!$L$40="Moderado"),CONCATENATE("R",'Mapa final'!$A$40),"")</f>
        <v/>
      </c>
      <c r="AA8" s="269"/>
      <c r="AB8" s="266" t="str">
        <f ca="1">IF(AND('Mapa final'!$H$28="Muy Alta",'Mapa final'!$L$28="Mayor"),CONCATENATE("R",'Mapa final'!$A$28),"")</f>
        <v/>
      </c>
      <c r="AC8" s="267"/>
      <c r="AD8" s="268" t="str">
        <f ca="1">IF(AND('Mapa final'!$H$34="Muy Alta",'Mapa final'!$L$34="Mayor"),CONCATENATE("R",'Mapa final'!$A$34),"")</f>
        <v/>
      </c>
      <c r="AE8" s="268"/>
      <c r="AF8" s="268" t="str">
        <f ca="1">IF(AND('Mapa final'!$H$40="Muy Alta",'Mapa final'!$L$40="Mayor"),CONCATENATE("R",'Mapa final'!$A$40),"")</f>
        <v/>
      </c>
      <c r="AG8" s="269"/>
      <c r="AH8" s="257" t="str">
        <f ca="1">IF(AND('Mapa final'!$H$28="Muy Alta",'Mapa final'!$L$28="Catastrófico"),CONCATENATE("R",'Mapa final'!$A$28),"")</f>
        <v/>
      </c>
      <c r="AI8" s="258"/>
      <c r="AJ8" s="258" t="str">
        <f ca="1">IF(AND('Mapa final'!$H$34="Muy Alta",'Mapa final'!$L$34="Catastrófico"),CONCATENATE("R",'Mapa final'!$A$34),"")</f>
        <v/>
      </c>
      <c r="AK8" s="258"/>
      <c r="AL8" s="258" t="str">
        <f ca="1">IF(AND('Mapa final'!$H$40="Muy Alta",'Mapa final'!$L$40="Catastrófico"),CONCATENATE("R",'Mapa final'!$A$40),"")</f>
        <v/>
      </c>
      <c r="AM8" s="259"/>
      <c r="AN8" s="99"/>
      <c r="AO8" s="293"/>
      <c r="AP8" s="294"/>
      <c r="AQ8" s="294"/>
      <c r="AR8" s="294"/>
      <c r="AS8" s="294"/>
      <c r="AT8" s="295"/>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row>
    <row r="9" spans="1:99" ht="15" customHeight="1" x14ac:dyDescent="0.25">
      <c r="A9" s="99"/>
      <c r="B9" s="288"/>
      <c r="C9" s="288"/>
      <c r="D9" s="289"/>
      <c r="E9" s="280"/>
      <c r="F9" s="281"/>
      <c r="G9" s="281"/>
      <c r="H9" s="281"/>
      <c r="I9" s="282"/>
      <c r="J9" s="266"/>
      <c r="K9" s="267"/>
      <c r="L9" s="268"/>
      <c r="M9" s="268"/>
      <c r="N9" s="268"/>
      <c r="O9" s="269"/>
      <c r="P9" s="266"/>
      <c r="Q9" s="267"/>
      <c r="R9" s="268"/>
      <c r="S9" s="268"/>
      <c r="T9" s="268"/>
      <c r="U9" s="269"/>
      <c r="V9" s="266"/>
      <c r="W9" s="267"/>
      <c r="X9" s="268"/>
      <c r="Y9" s="268"/>
      <c r="Z9" s="268"/>
      <c r="AA9" s="269"/>
      <c r="AB9" s="266"/>
      <c r="AC9" s="267"/>
      <c r="AD9" s="268"/>
      <c r="AE9" s="268"/>
      <c r="AF9" s="268"/>
      <c r="AG9" s="269"/>
      <c r="AH9" s="257"/>
      <c r="AI9" s="258"/>
      <c r="AJ9" s="258"/>
      <c r="AK9" s="258"/>
      <c r="AL9" s="258"/>
      <c r="AM9" s="259"/>
      <c r="AN9" s="99"/>
      <c r="AO9" s="293"/>
      <c r="AP9" s="294"/>
      <c r="AQ9" s="294"/>
      <c r="AR9" s="294"/>
      <c r="AS9" s="294"/>
      <c r="AT9" s="295"/>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row>
    <row r="10" spans="1:99" ht="15" customHeight="1" x14ac:dyDescent="0.25">
      <c r="A10" s="99"/>
      <c r="B10" s="288"/>
      <c r="C10" s="288"/>
      <c r="D10" s="289"/>
      <c r="E10" s="280"/>
      <c r="F10" s="281"/>
      <c r="G10" s="281"/>
      <c r="H10" s="281"/>
      <c r="I10" s="282"/>
      <c r="J10" s="266" t="str">
        <f ca="1">IF(AND('Mapa final'!$H$46="Muy Alta",'Mapa final'!$L$46="Leve"),CONCATENATE("R",'Mapa final'!$A$46),"")</f>
        <v/>
      </c>
      <c r="K10" s="267"/>
      <c r="L10" s="268" t="str">
        <f ca="1">IF(AND('Mapa final'!$H$52="Muy Alta",'Mapa final'!$L$52="Leve"),CONCATENATE("R",'Mapa final'!$A$52),"")</f>
        <v/>
      </c>
      <c r="M10" s="268"/>
      <c r="N10" s="268" t="str">
        <f ca="1">IF(AND('Mapa final'!$H$58="Muy Alta",'Mapa final'!$L$58="Leve"),CONCATENATE("R",'Mapa final'!$A$58),"")</f>
        <v/>
      </c>
      <c r="O10" s="269"/>
      <c r="P10" s="266" t="str">
        <f ca="1">IF(AND('Mapa final'!$H$46="Muy Alta",'Mapa final'!$L$46="Menor"),CONCATENATE("R",'Mapa final'!$A$46),"")</f>
        <v/>
      </c>
      <c r="Q10" s="267"/>
      <c r="R10" s="268" t="str">
        <f ca="1">IF(AND('Mapa final'!$H$52="Muy Alta",'Mapa final'!$L$52="Menor"),CONCATENATE("R",'Mapa final'!$A$52),"")</f>
        <v/>
      </c>
      <c r="S10" s="268"/>
      <c r="T10" s="268" t="str">
        <f ca="1">IF(AND('Mapa final'!$H$58="Muy Alta",'Mapa final'!$L$58="Menor"),CONCATENATE("R",'Mapa final'!$A$58),"")</f>
        <v/>
      </c>
      <c r="U10" s="269"/>
      <c r="V10" s="266" t="str">
        <f ca="1">IF(AND('Mapa final'!$H$46="Muy Alta",'Mapa final'!$L$46="Moderado"),CONCATENATE("R",'Mapa final'!$A$46),"")</f>
        <v/>
      </c>
      <c r="W10" s="267"/>
      <c r="X10" s="268" t="str">
        <f ca="1">IF(AND('Mapa final'!$H$52="Muy Alta",'Mapa final'!$L$52="Moderado"),CONCATENATE("R",'Mapa final'!$A$52),"")</f>
        <v/>
      </c>
      <c r="Y10" s="268"/>
      <c r="Z10" s="268" t="str">
        <f ca="1">IF(AND('Mapa final'!$H$58="Muy Alta",'Mapa final'!$L$58="Moderado"),CONCATENATE("R",'Mapa final'!$A$58),"")</f>
        <v/>
      </c>
      <c r="AA10" s="269"/>
      <c r="AB10" s="266" t="str">
        <f ca="1">IF(AND('Mapa final'!$H$46="Muy Alta",'Mapa final'!$L$46="Mayor"),CONCATENATE("R",'Mapa final'!$A$46),"")</f>
        <v/>
      </c>
      <c r="AC10" s="267"/>
      <c r="AD10" s="268" t="str">
        <f ca="1">IF(AND('Mapa final'!$H$52="Muy Alta",'Mapa final'!$L$52="Mayor"),CONCATENATE("R",'Mapa final'!$A$52),"")</f>
        <v/>
      </c>
      <c r="AE10" s="268"/>
      <c r="AF10" s="268" t="str">
        <f ca="1">IF(AND('Mapa final'!$H$58="Muy Alta",'Mapa final'!$L$58="Mayor"),CONCATENATE("R",'Mapa final'!$A$58),"")</f>
        <v/>
      </c>
      <c r="AG10" s="269"/>
      <c r="AH10" s="257" t="str">
        <f ca="1">IF(AND('Mapa final'!$H$46="Muy Alta",'Mapa final'!$L$46="Catastrófico"),CONCATENATE("R",'Mapa final'!$A$46),"")</f>
        <v/>
      </c>
      <c r="AI10" s="258"/>
      <c r="AJ10" s="258" t="str">
        <f ca="1">IF(AND('Mapa final'!$H$52="Muy Alta",'Mapa final'!$L$52="Catastrófico"),CONCATENATE("R",'Mapa final'!$A$52),"")</f>
        <v/>
      </c>
      <c r="AK10" s="258"/>
      <c r="AL10" s="258" t="str">
        <f ca="1">IF(AND('Mapa final'!$H$58="Muy Alta",'Mapa final'!$L$58="Catastrófico"),CONCATENATE("R",'Mapa final'!$A$58),"")</f>
        <v/>
      </c>
      <c r="AM10" s="259"/>
      <c r="AN10" s="99"/>
      <c r="AO10" s="293"/>
      <c r="AP10" s="294"/>
      <c r="AQ10" s="294"/>
      <c r="AR10" s="294"/>
      <c r="AS10" s="294"/>
      <c r="AT10" s="295"/>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row>
    <row r="11" spans="1:99" ht="15" customHeight="1" x14ac:dyDescent="0.25">
      <c r="A11" s="99"/>
      <c r="B11" s="288"/>
      <c r="C11" s="288"/>
      <c r="D11" s="289"/>
      <c r="E11" s="280"/>
      <c r="F11" s="281"/>
      <c r="G11" s="281"/>
      <c r="H11" s="281"/>
      <c r="I11" s="282"/>
      <c r="J11" s="266"/>
      <c r="K11" s="267"/>
      <c r="L11" s="268"/>
      <c r="M11" s="268"/>
      <c r="N11" s="268"/>
      <c r="O11" s="269"/>
      <c r="P11" s="266"/>
      <c r="Q11" s="267"/>
      <c r="R11" s="268"/>
      <c r="S11" s="268"/>
      <c r="T11" s="268"/>
      <c r="U11" s="269"/>
      <c r="V11" s="266"/>
      <c r="W11" s="267"/>
      <c r="X11" s="268"/>
      <c r="Y11" s="268"/>
      <c r="Z11" s="268"/>
      <c r="AA11" s="269"/>
      <c r="AB11" s="266"/>
      <c r="AC11" s="267"/>
      <c r="AD11" s="268"/>
      <c r="AE11" s="268"/>
      <c r="AF11" s="268"/>
      <c r="AG11" s="269"/>
      <c r="AH11" s="257"/>
      <c r="AI11" s="258"/>
      <c r="AJ11" s="258"/>
      <c r="AK11" s="258"/>
      <c r="AL11" s="258"/>
      <c r="AM11" s="259"/>
      <c r="AN11" s="99"/>
      <c r="AO11" s="293"/>
      <c r="AP11" s="294"/>
      <c r="AQ11" s="294"/>
      <c r="AR11" s="294"/>
      <c r="AS11" s="294"/>
      <c r="AT11" s="295"/>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row>
    <row r="12" spans="1:99" ht="15" customHeight="1" x14ac:dyDescent="0.25">
      <c r="A12" s="99"/>
      <c r="B12" s="288"/>
      <c r="C12" s="288"/>
      <c r="D12" s="289"/>
      <c r="E12" s="280"/>
      <c r="F12" s="281"/>
      <c r="G12" s="281"/>
      <c r="H12" s="281"/>
      <c r="I12" s="282"/>
      <c r="J12" s="266" t="str">
        <f ca="1">IF(AND('Mapa final'!$H$64="Muy Alta",'Mapa final'!$L$64="Leve"),CONCATENATE("R",'Mapa final'!$A$64),"")</f>
        <v/>
      </c>
      <c r="K12" s="267"/>
      <c r="L12" s="268" t="str">
        <f>IF(AND('Mapa final'!$H$70="Muy Alta",'Mapa final'!$L$70="Leve"),CONCATENATE("R",'Mapa final'!$A$70),"")</f>
        <v/>
      </c>
      <c r="M12" s="268"/>
      <c r="N12" s="268" t="str">
        <f>IF(AND('Mapa final'!$H$76="Muy Alta",'Mapa final'!$L$76="Leve"),CONCATENATE("R",'Mapa final'!$A$76),"")</f>
        <v/>
      </c>
      <c r="O12" s="269"/>
      <c r="P12" s="266" t="str">
        <f ca="1">IF(AND('Mapa final'!$H$64="Muy Alta",'Mapa final'!$L$64="Menor"),CONCATENATE("R",'Mapa final'!$A$64),"")</f>
        <v/>
      </c>
      <c r="Q12" s="267"/>
      <c r="R12" s="268" t="str">
        <f>IF(AND('Mapa final'!$H$70="Muy Alta",'Mapa final'!$L$70="Menor"),CONCATENATE("R",'Mapa final'!$A$70),"")</f>
        <v/>
      </c>
      <c r="S12" s="268"/>
      <c r="T12" s="268" t="str">
        <f>IF(AND('Mapa final'!$H$76="Muy Alta",'Mapa final'!$L$76="Menor"),CONCATENATE("R",'Mapa final'!$A$76),"")</f>
        <v/>
      </c>
      <c r="U12" s="269"/>
      <c r="V12" s="266" t="str">
        <f ca="1">IF(AND('Mapa final'!$H$64="Muy Alta",'Mapa final'!$L$64="Moderado"),CONCATENATE("R",'Mapa final'!$A$64),"")</f>
        <v/>
      </c>
      <c r="W12" s="267"/>
      <c r="X12" s="268" t="str">
        <f>IF(AND('Mapa final'!$H$70="Muy Alta",'Mapa final'!$L$70="Moderado"),CONCATENATE("R",'Mapa final'!$A$70),"")</f>
        <v/>
      </c>
      <c r="Y12" s="268"/>
      <c r="Z12" s="268" t="str">
        <f>IF(AND('Mapa final'!$H$76="Muy Alta",'Mapa final'!$L$76="Moderado"),CONCATENATE("R",'Mapa final'!$A$76),"")</f>
        <v/>
      </c>
      <c r="AA12" s="269"/>
      <c r="AB12" s="266" t="str">
        <f ca="1">IF(AND('Mapa final'!$H$64="Muy Alta",'Mapa final'!$L$64="Mayor"),CONCATENATE("R",'Mapa final'!$A$64),"")</f>
        <v/>
      </c>
      <c r="AC12" s="267"/>
      <c r="AD12" s="268" t="str">
        <f>IF(AND('Mapa final'!$H$70="Muy Alta",'Mapa final'!$L$70="Mayor"),CONCATENATE("R",'Mapa final'!$A$70),"")</f>
        <v/>
      </c>
      <c r="AE12" s="268"/>
      <c r="AF12" s="268" t="str">
        <f>IF(AND('Mapa final'!$H$76="Muy Alta",'Mapa final'!$L$76="Mayor"),CONCATENATE("R",'Mapa final'!$A$76),"")</f>
        <v/>
      </c>
      <c r="AG12" s="269"/>
      <c r="AH12" s="257" t="str">
        <f ca="1">IF(AND('Mapa final'!$H$64="Muy Alta",'Mapa final'!$L$64="Catastrófico"),CONCATENATE("R",'Mapa final'!$A$64),"")</f>
        <v/>
      </c>
      <c r="AI12" s="258"/>
      <c r="AJ12" s="258" t="str">
        <f>IF(AND('Mapa final'!$H$70="Muy Alta",'Mapa final'!$L$70="Catastrófico"),CONCATENATE("R",'Mapa final'!$A$70),"")</f>
        <v/>
      </c>
      <c r="AK12" s="258"/>
      <c r="AL12" s="258" t="str">
        <f>IF(AND('Mapa final'!$H$76="Muy Alta",'Mapa final'!$L$76="Catastrófico"),CONCATENATE("R",'Mapa final'!$A$76),"")</f>
        <v/>
      </c>
      <c r="AM12" s="259"/>
      <c r="AN12" s="99"/>
      <c r="AO12" s="293"/>
      <c r="AP12" s="294"/>
      <c r="AQ12" s="294"/>
      <c r="AR12" s="294"/>
      <c r="AS12" s="294"/>
      <c r="AT12" s="295"/>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row>
    <row r="13" spans="1:99" ht="15.75" customHeight="1" thickBot="1" x14ac:dyDescent="0.3">
      <c r="A13" s="99"/>
      <c r="B13" s="288"/>
      <c r="C13" s="288"/>
      <c r="D13" s="289"/>
      <c r="E13" s="283"/>
      <c r="F13" s="284"/>
      <c r="G13" s="284"/>
      <c r="H13" s="284"/>
      <c r="I13" s="285"/>
      <c r="J13" s="266"/>
      <c r="K13" s="267"/>
      <c r="L13" s="267"/>
      <c r="M13" s="267"/>
      <c r="N13" s="267"/>
      <c r="O13" s="269"/>
      <c r="P13" s="266"/>
      <c r="Q13" s="267"/>
      <c r="R13" s="267"/>
      <c r="S13" s="267"/>
      <c r="T13" s="267"/>
      <c r="U13" s="269"/>
      <c r="V13" s="266"/>
      <c r="W13" s="267"/>
      <c r="X13" s="267"/>
      <c r="Y13" s="267"/>
      <c r="Z13" s="267"/>
      <c r="AA13" s="269"/>
      <c r="AB13" s="266"/>
      <c r="AC13" s="267"/>
      <c r="AD13" s="267"/>
      <c r="AE13" s="267"/>
      <c r="AF13" s="267"/>
      <c r="AG13" s="269"/>
      <c r="AH13" s="260"/>
      <c r="AI13" s="261"/>
      <c r="AJ13" s="261"/>
      <c r="AK13" s="261"/>
      <c r="AL13" s="261"/>
      <c r="AM13" s="262"/>
      <c r="AN13" s="99"/>
      <c r="AO13" s="296"/>
      <c r="AP13" s="297"/>
      <c r="AQ13" s="297"/>
      <c r="AR13" s="297"/>
      <c r="AS13" s="297"/>
      <c r="AT13" s="29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row>
    <row r="14" spans="1:99" ht="15" customHeight="1" x14ac:dyDescent="0.25">
      <c r="A14" s="99"/>
      <c r="B14" s="288"/>
      <c r="C14" s="288"/>
      <c r="D14" s="289"/>
      <c r="E14" s="277" t="s">
        <v>115</v>
      </c>
      <c r="F14" s="278"/>
      <c r="G14" s="278"/>
      <c r="H14" s="278"/>
      <c r="I14" s="278"/>
      <c r="J14" s="254" t="str">
        <f ca="1">IF(AND('Mapa final'!$H$10="Alta",'Mapa final'!$L$10="Leve"),CONCATENATE("R",'Mapa final'!$A$10),"")</f>
        <v/>
      </c>
      <c r="K14" s="255"/>
      <c r="L14" s="255" t="str">
        <f ca="1">IF(AND('Mapa final'!$H$16="Alta",'Mapa final'!$L$16="Leve"),CONCATENATE("R",'Mapa final'!$A$16),"")</f>
        <v/>
      </c>
      <c r="M14" s="255"/>
      <c r="N14" s="255" t="str">
        <f ca="1">IF(AND('Mapa final'!$H$22="Alta",'Mapa final'!$L$22="Leve"),CONCATENATE("R",'Mapa final'!$A$22),"")</f>
        <v/>
      </c>
      <c r="O14" s="256"/>
      <c r="P14" s="254" t="str">
        <f ca="1">IF(AND('Mapa final'!$H$10="Alta",'Mapa final'!$L$10="Menor"),CONCATENATE("R",'Mapa final'!$A$10),"")</f>
        <v/>
      </c>
      <c r="Q14" s="255"/>
      <c r="R14" s="255" t="str">
        <f ca="1">IF(AND('Mapa final'!$H$16="Alta",'Mapa final'!$L$16="Menor"),CONCATENATE("R",'Mapa final'!$A$16),"")</f>
        <v/>
      </c>
      <c r="S14" s="255"/>
      <c r="T14" s="255" t="str">
        <f ca="1">IF(AND('Mapa final'!$H$22="Alta",'Mapa final'!$L$22="Menor"),CONCATENATE("R",'Mapa final'!$A$22),"")</f>
        <v/>
      </c>
      <c r="U14" s="256"/>
      <c r="V14" s="273" t="str">
        <f ca="1">IF(AND('Mapa final'!$H$10="Alta",'Mapa final'!$L$10="Moderado"),CONCATENATE("R",'Mapa final'!$A$10),"")</f>
        <v>R1</v>
      </c>
      <c r="W14" s="274"/>
      <c r="X14" s="274" t="str">
        <f ca="1">IF(AND('Mapa final'!$H$16="Alta",'Mapa final'!$L$16="Moderado"),CONCATENATE("R",'Mapa final'!$A$16),"")</f>
        <v/>
      </c>
      <c r="Y14" s="274"/>
      <c r="Z14" s="274" t="str">
        <f ca="1">IF(AND('Mapa final'!$H$22="Alta",'Mapa final'!$L$22="Moderado"),CONCATENATE("R",'Mapa final'!$A$22),"")</f>
        <v/>
      </c>
      <c r="AA14" s="275"/>
      <c r="AB14" s="273" t="str">
        <f ca="1">IF(AND('Mapa final'!$H$10="Alta",'Mapa final'!$L$10="Mayor"),CONCATENATE("R",'Mapa final'!$A$10),"")</f>
        <v/>
      </c>
      <c r="AC14" s="274"/>
      <c r="AD14" s="274" t="str">
        <f ca="1">IF(AND('Mapa final'!$H$16="Alta",'Mapa final'!$L$16="Mayor"),CONCATENATE("R",'Mapa final'!$A$16),"")</f>
        <v>R2</v>
      </c>
      <c r="AE14" s="274"/>
      <c r="AF14" s="274" t="str">
        <f ca="1">IF(AND('Mapa final'!$H$22="Alta",'Mapa final'!$L$22="Mayor"),CONCATENATE("R",'Mapa final'!$A$22),"")</f>
        <v/>
      </c>
      <c r="AG14" s="275"/>
      <c r="AH14" s="263" t="str">
        <f ca="1">IF(AND('Mapa final'!$H$10="Alta",'Mapa final'!$L$10="Catastrófico"),CONCATENATE("R",'Mapa final'!$A$10),"")</f>
        <v/>
      </c>
      <c r="AI14" s="264"/>
      <c r="AJ14" s="264" t="str">
        <f ca="1">IF(AND('Mapa final'!$H$16="Alta",'Mapa final'!$L$16="Catastrófico"),CONCATENATE("R",'Mapa final'!$A$16),"")</f>
        <v/>
      </c>
      <c r="AK14" s="264"/>
      <c r="AL14" s="264" t="str">
        <f ca="1">IF(AND('Mapa final'!$H$22="Alta",'Mapa final'!$L$22="Catastrófico"),CONCATENATE("R",'Mapa final'!$A$22),"")</f>
        <v/>
      </c>
      <c r="AM14" s="265"/>
      <c r="AN14" s="99"/>
      <c r="AO14" s="299" t="s">
        <v>80</v>
      </c>
      <c r="AP14" s="300"/>
      <c r="AQ14" s="300"/>
      <c r="AR14" s="300"/>
      <c r="AS14" s="300"/>
      <c r="AT14" s="301"/>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row>
    <row r="15" spans="1:99" ht="15" customHeight="1" x14ac:dyDescent="0.25">
      <c r="A15" s="99"/>
      <c r="B15" s="288"/>
      <c r="C15" s="288"/>
      <c r="D15" s="289"/>
      <c r="E15" s="280"/>
      <c r="F15" s="281"/>
      <c r="G15" s="281"/>
      <c r="H15" s="281"/>
      <c r="I15" s="286"/>
      <c r="J15" s="248"/>
      <c r="K15" s="249"/>
      <c r="L15" s="249"/>
      <c r="M15" s="249"/>
      <c r="N15" s="249"/>
      <c r="O15" s="250"/>
      <c r="P15" s="248"/>
      <c r="Q15" s="249"/>
      <c r="R15" s="249"/>
      <c r="S15" s="249"/>
      <c r="T15" s="249"/>
      <c r="U15" s="250"/>
      <c r="V15" s="266"/>
      <c r="W15" s="267"/>
      <c r="X15" s="267"/>
      <c r="Y15" s="267"/>
      <c r="Z15" s="267"/>
      <c r="AA15" s="269"/>
      <c r="AB15" s="266"/>
      <c r="AC15" s="267"/>
      <c r="AD15" s="267"/>
      <c r="AE15" s="267"/>
      <c r="AF15" s="267"/>
      <c r="AG15" s="269"/>
      <c r="AH15" s="257"/>
      <c r="AI15" s="258"/>
      <c r="AJ15" s="258"/>
      <c r="AK15" s="258"/>
      <c r="AL15" s="258"/>
      <c r="AM15" s="259"/>
      <c r="AN15" s="99"/>
      <c r="AO15" s="302"/>
      <c r="AP15" s="303"/>
      <c r="AQ15" s="303"/>
      <c r="AR15" s="303"/>
      <c r="AS15" s="303"/>
      <c r="AT15" s="304"/>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row>
    <row r="16" spans="1:99" ht="15" customHeight="1" x14ac:dyDescent="0.25">
      <c r="A16" s="99"/>
      <c r="B16" s="288"/>
      <c r="C16" s="288"/>
      <c r="D16" s="289"/>
      <c r="E16" s="280"/>
      <c r="F16" s="281"/>
      <c r="G16" s="281"/>
      <c r="H16" s="281"/>
      <c r="I16" s="286"/>
      <c r="J16" s="248" t="str">
        <f ca="1">IF(AND('Mapa final'!$H$28="Alta",'Mapa final'!$L$28="Leve"),CONCATENATE("R",'Mapa final'!$A$28),"")</f>
        <v/>
      </c>
      <c r="K16" s="249"/>
      <c r="L16" s="249" t="str">
        <f ca="1">IF(AND('Mapa final'!$H$34="Alta",'Mapa final'!$L$34="Leve"),CONCATENATE("R",'Mapa final'!$A$34),"")</f>
        <v/>
      </c>
      <c r="M16" s="249"/>
      <c r="N16" s="249" t="str">
        <f ca="1">IF(AND('Mapa final'!$H$40="Alta",'Mapa final'!$L$40="Leve"),CONCATENATE("R",'Mapa final'!$A$40),"")</f>
        <v/>
      </c>
      <c r="O16" s="250"/>
      <c r="P16" s="248" t="str">
        <f ca="1">IF(AND('Mapa final'!$H$28="Alta",'Mapa final'!$L$28="Menor"),CONCATENATE("R",'Mapa final'!$A$28),"")</f>
        <v/>
      </c>
      <c r="Q16" s="249"/>
      <c r="R16" s="249" t="str">
        <f ca="1">IF(AND('Mapa final'!$H$34="Alta",'Mapa final'!$L$34="Menor"),CONCATENATE("R",'Mapa final'!$A$34),"")</f>
        <v/>
      </c>
      <c r="S16" s="249"/>
      <c r="T16" s="249" t="str">
        <f ca="1">IF(AND('Mapa final'!$H$40="Alta",'Mapa final'!$L$40="Menor"),CONCATENATE("R",'Mapa final'!$A$40),"")</f>
        <v/>
      </c>
      <c r="U16" s="250"/>
      <c r="V16" s="266" t="str">
        <f ca="1">IF(AND('Mapa final'!$H$28="Alta",'Mapa final'!$L$28="Moderado"),CONCATENATE("R",'Mapa final'!$A$28),"")</f>
        <v/>
      </c>
      <c r="W16" s="267"/>
      <c r="X16" s="268" t="str">
        <f ca="1">IF(AND('Mapa final'!$H$34="Alta",'Mapa final'!$L$34="Moderado"),CONCATENATE("R",'Mapa final'!$A$34),"")</f>
        <v/>
      </c>
      <c r="Y16" s="268"/>
      <c r="Z16" s="268" t="str">
        <f ca="1">IF(AND('Mapa final'!$H$40="Alta",'Mapa final'!$L$40="Moderado"),CONCATENATE("R",'Mapa final'!$A$40),"")</f>
        <v/>
      </c>
      <c r="AA16" s="269"/>
      <c r="AB16" s="266" t="str">
        <f ca="1">IF(AND('Mapa final'!$H$28="Alta",'Mapa final'!$L$28="Mayor"),CONCATENATE("R",'Mapa final'!$A$28),"")</f>
        <v/>
      </c>
      <c r="AC16" s="267"/>
      <c r="AD16" s="268" t="str">
        <f ca="1">IF(AND('Mapa final'!$H$34="Alta",'Mapa final'!$L$34="Mayor"),CONCATENATE("R",'Mapa final'!$A$34),"")</f>
        <v/>
      </c>
      <c r="AE16" s="268"/>
      <c r="AF16" s="268" t="str">
        <f ca="1">IF(AND('Mapa final'!$H$40="Alta",'Mapa final'!$L$40="Mayor"),CONCATENATE("R",'Mapa final'!$A$40),"")</f>
        <v/>
      </c>
      <c r="AG16" s="269"/>
      <c r="AH16" s="257" t="str">
        <f ca="1">IF(AND('Mapa final'!$H$28="Alta",'Mapa final'!$L$28="Catastrófico"),CONCATENATE("R",'Mapa final'!$A$28),"")</f>
        <v/>
      </c>
      <c r="AI16" s="258"/>
      <c r="AJ16" s="258" t="str">
        <f ca="1">IF(AND('Mapa final'!$H$34="Alta",'Mapa final'!$L$34="Catastrófico"),CONCATENATE("R",'Mapa final'!$A$34),"")</f>
        <v/>
      </c>
      <c r="AK16" s="258"/>
      <c r="AL16" s="258" t="str">
        <f ca="1">IF(AND('Mapa final'!$H$40="Alta",'Mapa final'!$L$40="Catastrófico"),CONCATENATE("R",'Mapa final'!$A$40),"")</f>
        <v/>
      </c>
      <c r="AM16" s="259"/>
      <c r="AN16" s="99"/>
      <c r="AO16" s="302"/>
      <c r="AP16" s="303"/>
      <c r="AQ16" s="303"/>
      <c r="AR16" s="303"/>
      <c r="AS16" s="303"/>
      <c r="AT16" s="304"/>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row>
    <row r="17" spans="1:80" ht="15" customHeight="1" x14ac:dyDescent="0.25">
      <c r="A17" s="99"/>
      <c r="B17" s="288"/>
      <c r="C17" s="288"/>
      <c r="D17" s="289"/>
      <c r="E17" s="280"/>
      <c r="F17" s="281"/>
      <c r="G17" s="281"/>
      <c r="H17" s="281"/>
      <c r="I17" s="286"/>
      <c r="J17" s="248"/>
      <c r="K17" s="249"/>
      <c r="L17" s="249"/>
      <c r="M17" s="249"/>
      <c r="N17" s="249"/>
      <c r="O17" s="250"/>
      <c r="P17" s="248"/>
      <c r="Q17" s="249"/>
      <c r="R17" s="249"/>
      <c r="S17" s="249"/>
      <c r="T17" s="249"/>
      <c r="U17" s="250"/>
      <c r="V17" s="266"/>
      <c r="W17" s="267"/>
      <c r="X17" s="268"/>
      <c r="Y17" s="268"/>
      <c r="Z17" s="268"/>
      <c r="AA17" s="269"/>
      <c r="AB17" s="266"/>
      <c r="AC17" s="267"/>
      <c r="AD17" s="268"/>
      <c r="AE17" s="268"/>
      <c r="AF17" s="268"/>
      <c r="AG17" s="269"/>
      <c r="AH17" s="257"/>
      <c r="AI17" s="258"/>
      <c r="AJ17" s="258"/>
      <c r="AK17" s="258"/>
      <c r="AL17" s="258"/>
      <c r="AM17" s="259"/>
      <c r="AN17" s="99"/>
      <c r="AO17" s="302"/>
      <c r="AP17" s="303"/>
      <c r="AQ17" s="303"/>
      <c r="AR17" s="303"/>
      <c r="AS17" s="303"/>
      <c r="AT17" s="304"/>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row>
    <row r="18" spans="1:80" ht="15" customHeight="1" x14ac:dyDescent="0.25">
      <c r="A18" s="99"/>
      <c r="B18" s="288"/>
      <c r="C18" s="288"/>
      <c r="D18" s="289"/>
      <c r="E18" s="280"/>
      <c r="F18" s="281"/>
      <c r="G18" s="281"/>
      <c r="H18" s="281"/>
      <c r="I18" s="286"/>
      <c r="J18" s="248" t="str">
        <f ca="1">IF(AND('Mapa final'!$H$46="Alta",'Mapa final'!$L$46="Leve"),CONCATENATE("R",'Mapa final'!$A$46),"")</f>
        <v/>
      </c>
      <c r="K18" s="249"/>
      <c r="L18" s="249" t="str">
        <f ca="1">IF(AND('Mapa final'!$H$52="Alta",'Mapa final'!$L$52="Leve"),CONCATENATE("R",'Mapa final'!$A$52),"")</f>
        <v/>
      </c>
      <c r="M18" s="249"/>
      <c r="N18" s="249" t="str">
        <f ca="1">IF(AND('Mapa final'!$H$58="Alta",'Mapa final'!$L$58="Leve"),CONCATENATE("R",'Mapa final'!$A$58),"")</f>
        <v/>
      </c>
      <c r="O18" s="250"/>
      <c r="P18" s="248" t="str">
        <f ca="1">IF(AND('Mapa final'!$H$46="Alta",'Mapa final'!$L$46="Menor"),CONCATENATE("R",'Mapa final'!$A$46),"")</f>
        <v/>
      </c>
      <c r="Q18" s="249"/>
      <c r="R18" s="249" t="str">
        <f ca="1">IF(AND('Mapa final'!$H$52="Alta",'Mapa final'!$L$52="Menor"),CONCATENATE("R",'Mapa final'!$A$52),"")</f>
        <v/>
      </c>
      <c r="S18" s="249"/>
      <c r="T18" s="249" t="str">
        <f ca="1">IF(AND('Mapa final'!$H$58="Alta",'Mapa final'!$L$58="Menor"),CONCATENATE("R",'Mapa final'!$A$58),"")</f>
        <v/>
      </c>
      <c r="U18" s="250"/>
      <c r="V18" s="266" t="str">
        <f ca="1">IF(AND('Mapa final'!$H$46="Alta",'Mapa final'!$L$46="Moderado"),CONCATENATE("R",'Mapa final'!$A$46),"")</f>
        <v/>
      </c>
      <c r="W18" s="267"/>
      <c r="X18" s="268" t="str">
        <f ca="1">IF(AND('Mapa final'!$H$52="Alta",'Mapa final'!$L$52="Moderado"),CONCATENATE("R",'Mapa final'!$A$52),"")</f>
        <v/>
      </c>
      <c r="Y18" s="268"/>
      <c r="Z18" s="268" t="str">
        <f ca="1">IF(AND('Mapa final'!$H$58="Alta",'Mapa final'!$L$58="Moderado"),CONCATENATE("R",'Mapa final'!$A$58),"")</f>
        <v/>
      </c>
      <c r="AA18" s="269"/>
      <c r="AB18" s="266" t="str">
        <f ca="1">IF(AND('Mapa final'!$H$46="Alta",'Mapa final'!$L$46="Mayor"),CONCATENATE("R",'Mapa final'!$A$46),"")</f>
        <v/>
      </c>
      <c r="AC18" s="267"/>
      <c r="AD18" s="268" t="str">
        <f ca="1">IF(AND('Mapa final'!$H$52="Alta",'Mapa final'!$L$52="Mayor"),CONCATENATE("R",'Mapa final'!$A$52),"")</f>
        <v/>
      </c>
      <c r="AE18" s="268"/>
      <c r="AF18" s="268" t="str">
        <f ca="1">IF(AND('Mapa final'!$H$58="Alta",'Mapa final'!$L$58="Mayor"),CONCATENATE("R",'Mapa final'!$A$58),"")</f>
        <v/>
      </c>
      <c r="AG18" s="269"/>
      <c r="AH18" s="257" t="str">
        <f ca="1">IF(AND('Mapa final'!$H$46="Alta",'Mapa final'!$L$46="Catastrófico"),CONCATENATE("R",'Mapa final'!$A$46),"")</f>
        <v/>
      </c>
      <c r="AI18" s="258"/>
      <c r="AJ18" s="258" t="str">
        <f ca="1">IF(AND('Mapa final'!$H$52="Alta",'Mapa final'!$L$52="Catastrófico"),CONCATENATE("R",'Mapa final'!$A$52),"")</f>
        <v/>
      </c>
      <c r="AK18" s="258"/>
      <c r="AL18" s="258" t="str">
        <f ca="1">IF(AND('Mapa final'!$H$58="Alta",'Mapa final'!$L$58="Catastrófico"),CONCATENATE("R",'Mapa final'!$A$58),"")</f>
        <v/>
      </c>
      <c r="AM18" s="259"/>
      <c r="AN18" s="99"/>
      <c r="AO18" s="302"/>
      <c r="AP18" s="303"/>
      <c r="AQ18" s="303"/>
      <c r="AR18" s="303"/>
      <c r="AS18" s="303"/>
      <c r="AT18" s="304"/>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row>
    <row r="19" spans="1:80" ht="15" customHeight="1" x14ac:dyDescent="0.25">
      <c r="A19" s="99"/>
      <c r="B19" s="288"/>
      <c r="C19" s="288"/>
      <c r="D19" s="289"/>
      <c r="E19" s="280"/>
      <c r="F19" s="281"/>
      <c r="G19" s="281"/>
      <c r="H19" s="281"/>
      <c r="I19" s="286"/>
      <c r="J19" s="248"/>
      <c r="K19" s="249"/>
      <c r="L19" s="249"/>
      <c r="M19" s="249"/>
      <c r="N19" s="249"/>
      <c r="O19" s="250"/>
      <c r="P19" s="248"/>
      <c r="Q19" s="249"/>
      <c r="R19" s="249"/>
      <c r="S19" s="249"/>
      <c r="T19" s="249"/>
      <c r="U19" s="250"/>
      <c r="V19" s="266"/>
      <c r="W19" s="267"/>
      <c r="X19" s="268"/>
      <c r="Y19" s="268"/>
      <c r="Z19" s="268"/>
      <c r="AA19" s="269"/>
      <c r="AB19" s="266"/>
      <c r="AC19" s="267"/>
      <c r="AD19" s="268"/>
      <c r="AE19" s="268"/>
      <c r="AF19" s="268"/>
      <c r="AG19" s="269"/>
      <c r="AH19" s="257"/>
      <c r="AI19" s="258"/>
      <c r="AJ19" s="258"/>
      <c r="AK19" s="258"/>
      <c r="AL19" s="258"/>
      <c r="AM19" s="259"/>
      <c r="AN19" s="99"/>
      <c r="AO19" s="302"/>
      <c r="AP19" s="303"/>
      <c r="AQ19" s="303"/>
      <c r="AR19" s="303"/>
      <c r="AS19" s="303"/>
      <c r="AT19" s="304"/>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row>
    <row r="20" spans="1:80" ht="15" customHeight="1" x14ac:dyDescent="0.25">
      <c r="A20" s="99"/>
      <c r="B20" s="288"/>
      <c r="C20" s="288"/>
      <c r="D20" s="289"/>
      <c r="E20" s="280"/>
      <c r="F20" s="281"/>
      <c r="G20" s="281"/>
      <c r="H20" s="281"/>
      <c r="I20" s="286"/>
      <c r="J20" s="248" t="str">
        <f ca="1">IF(AND('Mapa final'!$H$64="Alta",'Mapa final'!$L$64="Leve"),CONCATENATE("R",'Mapa final'!$A$64),"")</f>
        <v/>
      </c>
      <c r="K20" s="249"/>
      <c r="L20" s="249" t="str">
        <f>IF(AND('Mapa final'!$H$70="Alta",'Mapa final'!$L$70="Leve"),CONCATENATE("R",'Mapa final'!$A$70),"")</f>
        <v/>
      </c>
      <c r="M20" s="249"/>
      <c r="N20" s="249" t="str">
        <f>IF(AND('Mapa final'!$H$76="Alta",'Mapa final'!$L$76="Leve"),CONCATENATE("R",'Mapa final'!$A$76),"")</f>
        <v/>
      </c>
      <c r="O20" s="250"/>
      <c r="P20" s="248" t="str">
        <f ca="1">IF(AND('Mapa final'!$H$64="Alta",'Mapa final'!$L$64="Menor"),CONCATENATE("R",'Mapa final'!$A$64),"")</f>
        <v/>
      </c>
      <c r="Q20" s="249"/>
      <c r="R20" s="249" t="str">
        <f>IF(AND('Mapa final'!$H$70="Alta",'Mapa final'!$L$70="Menor"),CONCATENATE("R",'Mapa final'!$A$70),"")</f>
        <v/>
      </c>
      <c r="S20" s="249"/>
      <c r="T20" s="249" t="str">
        <f>IF(AND('Mapa final'!$H$76="Alta",'Mapa final'!$L$76="Menor"),CONCATENATE("R",'Mapa final'!$A$76),"")</f>
        <v/>
      </c>
      <c r="U20" s="250"/>
      <c r="V20" s="266" t="str">
        <f ca="1">IF(AND('Mapa final'!$H$64="Alta",'Mapa final'!$L$64="Moderado"),CONCATENATE("R",'Mapa final'!$A$64),"")</f>
        <v/>
      </c>
      <c r="W20" s="267"/>
      <c r="X20" s="268" t="str">
        <f>IF(AND('Mapa final'!$H$70="Alta",'Mapa final'!$L$70="Moderado"),CONCATENATE("R",'Mapa final'!$A$70),"")</f>
        <v/>
      </c>
      <c r="Y20" s="268"/>
      <c r="Z20" s="268" t="str">
        <f>IF(AND('Mapa final'!$H$76="Alta",'Mapa final'!$L$76="Moderado"),CONCATENATE("R",'Mapa final'!$A$76),"")</f>
        <v/>
      </c>
      <c r="AA20" s="269"/>
      <c r="AB20" s="266" t="str">
        <f ca="1">IF(AND('Mapa final'!$H$64="Alta",'Mapa final'!$L$64="Mayor"),CONCATENATE("R",'Mapa final'!$A$64),"")</f>
        <v/>
      </c>
      <c r="AC20" s="267"/>
      <c r="AD20" s="268" t="str">
        <f>IF(AND('Mapa final'!$H$70="Alta",'Mapa final'!$L$70="Mayor"),CONCATENATE("R",'Mapa final'!$A$70),"")</f>
        <v/>
      </c>
      <c r="AE20" s="268"/>
      <c r="AF20" s="268" t="str">
        <f>IF(AND('Mapa final'!$H$76="Alta",'Mapa final'!$L$76="Mayor"),CONCATENATE("R",'Mapa final'!$A$76),"")</f>
        <v/>
      </c>
      <c r="AG20" s="269"/>
      <c r="AH20" s="257" t="str">
        <f ca="1">IF(AND('Mapa final'!$H$64="Alta",'Mapa final'!$L$64="Catastrófico"),CONCATENATE("R",'Mapa final'!$A$64),"")</f>
        <v/>
      </c>
      <c r="AI20" s="258"/>
      <c r="AJ20" s="258" t="str">
        <f>IF(AND('Mapa final'!$H$70="Alta",'Mapa final'!$L$70="Catastrófico"),CONCATENATE("R",'Mapa final'!$A$70),"")</f>
        <v/>
      </c>
      <c r="AK20" s="258"/>
      <c r="AL20" s="258" t="str">
        <f>IF(AND('Mapa final'!$H$76="Alta",'Mapa final'!$L$76="Catastrófico"),CONCATENATE("R",'Mapa final'!$A$76),"")</f>
        <v/>
      </c>
      <c r="AM20" s="259"/>
      <c r="AN20" s="99"/>
      <c r="AO20" s="302"/>
      <c r="AP20" s="303"/>
      <c r="AQ20" s="303"/>
      <c r="AR20" s="303"/>
      <c r="AS20" s="303"/>
      <c r="AT20" s="304"/>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row>
    <row r="21" spans="1:80" ht="15.75" customHeight="1" thickBot="1" x14ac:dyDescent="0.3">
      <c r="A21" s="99"/>
      <c r="B21" s="288"/>
      <c r="C21" s="288"/>
      <c r="D21" s="289"/>
      <c r="E21" s="283"/>
      <c r="F21" s="284"/>
      <c r="G21" s="284"/>
      <c r="H21" s="284"/>
      <c r="I21" s="284"/>
      <c r="J21" s="251"/>
      <c r="K21" s="252"/>
      <c r="L21" s="252"/>
      <c r="M21" s="252"/>
      <c r="N21" s="252"/>
      <c r="O21" s="253"/>
      <c r="P21" s="251"/>
      <c r="Q21" s="252"/>
      <c r="R21" s="252"/>
      <c r="S21" s="252"/>
      <c r="T21" s="252"/>
      <c r="U21" s="253"/>
      <c r="V21" s="270"/>
      <c r="W21" s="271"/>
      <c r="X21" s="271"/>
      <c r="Y21" s="271"/>
      <c r="Z21" s="271"/>
      <c r="AA21" s="272"/>
      <c r="AB21" s="270"/>
      <c r="AC21" s="271"/>
      <c r="AD21" s="271"/>
      <c r="AE21" s="271"/>
      <c r="AF21" s="271"/>
      <c r="AG21" s="272"/>
      <c r="AH21" s="260"/>
      <c r="AI21" s="261"/>
      <c r="AJ21" s="261"/>
      <c r="AK21" s="261"/>
      <c r="AL21" s="261"/>
      <c r="AM21" s="262"/>
      <c r="AN21" s="99"/>
      <c r="AO21" s="305"/>
      <c r="AP21" s="306"/>
      <c r="AQ21" s="306"/>
      <c r="AR21" s="306"/>
      <c r="AS21" s="306"/>
      <c r="AT21" s="307"/>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row>
    <row r="22" spans="1:80" x14ac:dyDescent="0.25">
      <c r="A22" s="99"/>
      <c r="B22" s="288"/>
      <c r="C22" s="288"/>
      <c r="D22" s="289"/>
      <c r="E22" s="277" t="s">
        <v>117</v>
      </c>
      <c r="F22" s="278"/>
      <c r="G22" s="278"/>
      <c r="H22" s="278"/>
      <c r="I22" s="279"/>
      <c r="J22" s="254" t="str">
        <f ca="1">IF(AND('Mapa final'!$H$10="Media",'Mapa final'!$L$10="Leve"),CONCATENATE("R",'Mapa final'!$A$10),"")</f>
        <v/>
      </c>
      <c r="K22" s="255"/>
      <c r="L22" s="255" t="str">
        <f ca="1">IF(AND('Mapa final'!$H$16="Media",'Mapa final'!$L$16="Leve"),CONCATENATE("R",'Mapa final'!$A$16),"")</f>
        <v/>
      </c>
      <c r="M22" s="255"/>
      <c r="N22" s="255" t="str">
        <f ca="1">IF(AND('Mapa final'!$H$22="Media",'Mapa final'!$L$22="Leve"),CONCATENATE("R",'Mapa final'!$A$22),"")</f>
        <v/>
      </c>
      <c r="O22" s="256"/>
      <c r="P22" s="254" t="str">
        <f ca="1">IF(AND('Mapa final'!$H$10="Media",'Mapa final'!$L$10="Menor"),CONCATENATE("R",'Mapa final'!$A$10),"")</f>
        <v/>
      </c>
      <c r="Q22" s="255"/>
      <c r="R22" s="255" t="str">
        <f ca="1">IF(AND('Mapa final'!$H$16="Media",'Mapa final'!$L$16="Menor"),CONCATENATE("R",'Mapa final'!$A$16),"")</f>
        <v/>
      </c>
      <c r="S22" s="255"/>
      <c r="T22" s="255" t="str">
        <f ca="1">IF(AND('Mapa final'!$H$22="Media",'Mapa final'!$L$22="Menor"),CONCATENATE("R",'Mapa final'!$A$22),"")</f>
        <v/>
      </c>
      <c r="U22" s="256"/>
      <c r="V22" s="254" t="str">
        <f ca="1">IF(AND('Mapa final'!$H$10="Media",'Mapa final'!$L$10="Moderado"),CONCATENATE("R",'Mapa final'!$A$10),"")</f>
        <v/>
      </c>
      <c r="W22" s="255"/>
      <c r="X22" s="255" t="str">
        <f ca="1">IF(AND('Mapa final'!$H$16="Media",'Mapa final'!$L$16="Moderado"),CONCATENATE("R",'Mapa final'!$A$16),"")</f>
        <v/>
      </c>
      <c r="Y22" s="255"/>
      <c r="Z22" s="255" t="str">
        <f ca="1">IF(AND('Mapa final'!$H$22="Media",'Mapa final'!$L$22="Moderado"),CONCATENATE("R",'Mapa final'!$A$22),"")</f>
        <v/>
      </c>
      <c r="AA22" s="256"/>
      <c r="AB22" s="273" t="str">
        <f ca="1">IF(AND('Mapa final'!$H$10="Media",'Mapa final'!$L$10="Mayor"),CONCATENATE("R",'Mapa final'!$A$10),"")</f>
        <v/>
      </c>
      <c r="AC22" s="274"/>
      <c r="AD22" s="274" t="str">
        <f ca="1">IF(AND('Mapa final'!$H$16="Media",'Mapa final'!$L$16="Mayor"),CONCATENATE("R",'Mapa final'!$A$16),"")</f>
        <v/>
      </c>
      <c r="AE22" s="274"/>
      <c r="AF22" s="274" t="str">
        <f ca="1">IF(AND('Mapa final'!$H$22="Media",'Mapa final'!$L$22="Mayor"),CONCATENATE("R",'Mapa final'!$A$22),"")</f>
        <v/>
      </c>
      <c r="AG22" s="275"/>
      <c r="AH22" s="263" t="str">
        <f ca="1">IF(AND('Mapa final'!$H$10="Media",'Mapa final'!$L$10="Catastrófico"),CONCATENATE("R",'Mapa final'!$A$10),"")</f>
        <v/>
      </c>
      <c r="AI22" s="264"/>
      <c r="AJ22" s="264" t="str">
        <f ca="1">IF(AND('Mapa final'!$H$16="Media",'Mapa final'!$L$16="Catastrófico"),CONCATENATE("R",'Mapa final'!$A$16),"")</f>
        <v/>
      </c>
      <c r="AK22" s="264"/>
      <c r="AL22" s="264" t="str">
        <f ca="1">IF(AND('Mapa final'!$H$22="Media",'Mapa final'!$L$22="Catastrófico"),CONCATENATE("R",'Mapa final'!$A$22),"")</f>
        <v/>
      </c>
      <c r="AM22" s="265"/>
      <c r="AN22" s="99"/>
      <c r="AO22" s="308" t="s">
        <v>81</v>
      </c>
      <c r="AP22" s="309"/>
      <c r="AQ22" s="309"/>
      <c r="AR22" s="309"/>
      <c r="AS22" s="309"/>
      <c r="AT22" s="310"/>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row>
    <row r="23" spans="1:80" x14ac:dyDescent="0.25">
      <c r="A23" s="99"/>
      <c r="B23" s="288"/>
      <c r="C23" s="288"/>
      <c r="D23" s="289"/>
      <c r="E23" s="280"/>
      <c r="F23" s="281"/>
      <c r="G23" s="281"/>
      <c r="H23" s="281"/>
      <c r="I23" s="282"/>
      <c r="J23" s="248"/>
      <c r="K23" s="249"/>
      <c r="L23" s="249"/>
      <c r="M23" s="249"/>
      <c r="N23" s="249"/>
      <c r="O23" s="250"/>
      <c r="P23" s="248"/>
      <c r="Q23" s="249"/>
      <c r="R23" s="249"/>
      <c r="S23" s="249"/>
      <c r="T23" s="249"/>
      <c r="U23" s="250"/>
      <c r="V23" s="248"/>
      <c r="W23" s="249"/>
      <c r="X23" s="249"/>
      <c r="Y23" s="249"/>
      <c r="Z23" s="249"/>
      <c r="AA23" s="250"/>
      <c r="AB23" s="266"/>
      <c r="AC23" s="267"/>
      <c r="AD23" s="267"/>
      <c r="AE23" s="267"/>
      <c r="AF23" s="267"/>
      <c r="AG23" s="269"/>
      <c r="AH23" s="257"/>
      <c r="AI23" s="258"/>
      <c r="AJ23" s="258"/>
      <c r="AK23" s="258"/>
      <c r="AL23" s="258"/>
      <c r="AM23" s="259"/>
      <c r="AN23" s="99"/>
      <c r="AO23" s="311"/>
      <c r="AP23" s="312"/>
      <c r="AQ23" s="312"/>
      <c r="AR23" s="312"/>
      <c r="AS23" s="312"/>
      <c r="AT23" s="313"/>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row>
    <row r="24" spans="1:80" x14ac:dyDescent="0.25">
      <c r="A24" s="99"/>
      <c r="B24" s="288"/>
      <c r="C24" s="288"/>
      <c r="D24" s="289"/>
      <c r="E24" s="280"/>
      <c r="F24" s="281"/>
      <c r="G24" s="281"/>
      <c r="H24" s="281"/>
      <c r="I24" s="282"/>
      <c r="J24" s="248" t="str">
        <f ca="1">IF(AND('Mapa final'!$H$28="Media",'Mapa final'!$L$28="Leve"),CONCATENATE("R",'Mapa final'!$A$28),"")</f>
        <v/>
      </c>
      <c r="K24" s="249"/>
      <c r="L24" s="249" t="str">
        <f ca="1">IF(AND('Mapa final'!$H$34="Media",'Mapa final'!$L$34="Leve"),CONCATENATE("R",'Mapa final'!$A$34),"")</f>
        <v/>
      </c>
      <c r="M24" s="249"/>
      <c r="N24" s="249" t="str">
        <f ca="1">IF(AND('Mapa final'!$H$40="Media",'Mapa final'!$L$40="Leve"),CONCATENATE("R",'Mapa final'!$A$40),"")</f>
        <v/>
      </c>
      <c r="O24" s="250"/>
      <c r="P24" s="248" t="str">
        <f ca="1">IF(AND('Mapa final'!$H$28="Media",'Mapa final'!$L$28="Menor"),CONCATENATE("R",'Mapa final'!$A$28),"")</f>
        <v/>
      </c>
      <c r="Q24" s="249"/>
      <c r="R24" s="249" t="str">
        <f ca="1">IF(AND('Mapa final'!$H$34="Media",'Mapa final'!$L$34="Menor"),CONCATENATE("R",'Mapa final'!$A$34),"")</f>
        <v/>
      </c>
      <c r="S24" s="249"/>
      <c r="T24" s="249" t="str">
        <f ca="1">IF(AND('Mapa final'!$H$40="Media",'Mapa final'!$L$40="Menor"),CONCATENATE("R",'Mapa final'!$A$40),"")</f>
        <v/>
      </c>
      <c r="U24" s="250"/>
      <c r="V24" s="248" t="str">
        <f ca="1">IF(AND('Mapa final'!$H$28="Media",'Mapa final'!$L$28="Moderado"),CONCATENATE("R",'Mapa final'!$A$28),"")</f>
        <v/>
      </c>
      <c r="W24" s="249"/>
      <c r="X24" s="249" t="str">
        <f ca="1">IF(AND('Mapa final'!$H$34="Media",'Mapa final'!$L$34="Moderado"),CONCATENATE("R",'Mapa final'!$A$34),"")</f>
        <v/>
      </c>
      <c r="Y24" s="249"/>
      <c r="Z24" s="249" t="str">
        <f ca="1">IF(AND('Mapa final'!$H$40="Media",'Mapa final'!$L$40="Moderado"),CONCATENATE("R",'Mapa final'!$A$40),"")</f>
        <v/>
      </c>
      <c r="AA24" s="250"/>
      <c r="AB24" s="266" t="str">
        <f ca="1">IF(AND('Mapa final'!$H$28="Media",'Mapa final'!$L$28="Mayor"),CONCATENATE("R",'Mapa final'!$A$28),"")</f>
        <v/>
      </c>
      <c r="AC24" s="267"/>
      <c r="AD24" s="268" t="str">
        <f ca="1">IF(AND('Mapa final'!$H$34="Media",'Mapa final'!$L$34="Mayor"),CONCATENATE("R",'Mapa final'!$A$34),"")</f>
        <v/>
      </c>
      <c r="AE24" s="268"/>
      <c r="AF24" s="268" t="str">
        <f ca="1">IF(AND('Mapa final'!$H$40="Media",'Mapa final'!$L$40="Mayor"),CONCATENATE("R",'Mapa final'!$A$40),"")</f>
        <v/>
      </c>
      <c r="AG24" s="269"/>
      <c r="AH24" s="257" t="str">
        <f ca="1">IF(AND('Mapa final'!$H$28="Media",'Mapa final'!$L$28="Catastrófico"),CONCATENATE("R",'Mapa final'!$A$28),"")</f>
        <v/>
      </c>
      <c r="AI24" s="258"/>
      <c r="AJ24" s="258" t="str">
        <f ca="1">IF(AND('Mapa final'!$H$34="Media",'Mapa final'!$L$34="Catastrófico"),CONCATENATE("R",'Mapa final'!$A$34),"")</f>
        <v/>
      </c>
      <c r="AK24" s="258"/>
      <c r="AL24" s="258" t="str">
        <f ca="1">IF(AND('Mapa final'!$H$40="Media",'Mapa final'!$L$40="Catastrófico"),CONCATENATE("R",'Mapa final'!$A$40),"")</f>
        <v/>
      </c>
      <c r="AM24" s="259"/>
      <c r="AN24" s="99"/>
      <c r="AO24" s="311"/>
      <c r="AP24" s="312"/>
      <c r="AQ24" s="312"/>
      <c r="AR24" s="312"/>
      <c r="AS24" s="312"/>
      <c r="AT24" s="313"/>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row>
    <row r="25" spans="1:80" x14ac:dyDescent="0.25">
      <c r="A25" s="99"/>
      <c r="B25" s="288"/>
      <c r="C25" s="288"/>
      <c r="D25" s="289"/>
      <c r="E25" s="280"/>
      <c r="F25" s="281"/>
      <c r="G25" s="281"/>
      <c r="H25" s="281"/>
      <c r="I25" s="282"/>
      <c r="J25" s="248"/>
      <c r="K25" s="249"/>
      <c r="L25" s="249"/>
      <c r="M25" s="249"/>
      <c r="N25" s="249"/>
      <c r="O25" s="250"/>
      <c r="P25" s="248"/>
      <c r="Q25" s="249"/>
      <c r="R25" s="249"/>
      <c r="S25" s="249"/>
      <c r="T25" s="249"/>
      <c r="U25" s="250"/>
      <c r="V25" s="248"/>
      <c r="W25" s="249"/>
      <c r="X25" s="249"/>
      <c r="Y25" s="249"/>
      <c r="Z25" s="249"/>
      <c r="AA25" s="250"/>
      <c r="AB25" s="266"/>
      <c r="AC25" s="267"/>
      <c r="AD25" s="268"/>
      <c r="AE25" s="268"/>
      <c r="AF25" s="268"/>
      <c r="AG25" s="269"/>
      <c r="AH25" s="257"/>
      <c r="AI25" s="258"/>
      <c r="AJ25" s="258"/>
      <c r="AK25" s="258"/>
      <c r="AL25" s="258"/>
      <c r="AM25" s="259"/>
      <c r="AN25" s="99"/>
      <c r="AO25" s="311"/>
      <c r="AP25" s="312"/>
      <c r="AQ25" s="312"/>
      <c r="AR25" s="312"/>
      <c r="AS25" s="312"/>
      <c r="AT25" s="313"/>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row>
    <row r="26" spans="1:80" x14ac:dyDescent="0.25">
      <c r="A26" s="99"/>
      <c r="B26" s="288"/>
      <c r="C26" s="288"/>
      <c r="D26" s="289"/>
      <c r="E26" s="280"/>
      <c r="F26" s="281"/>
      <c r="G26" s="281"/>
      <c r="H26" s="281"/>
      <c r="I26" s="282"/>
      <c r="J26" s="248" t="str">
        <f ca="1">IF(AND('Mapa final'!$H$46="Media",'Mapa final'!$L$46="Leve"),CONCATENATE("R",'Mapa final'!$A$46),"")</f>
        <v/>
      </c>
      <c r="K26" s="249"/>
      <c r="L26" s="249" t="str">
        <f ca="1">IF(AND('Mapa final'!$H$52="Media",'Mapa final'!$L$52="Leve"),CONCATENATE("R",'Mapa final'!$A$52),"")</f>
        <v/>
      </c>
      <c r="M26" s="249"/>
      <c r="N26" s="249" t="str">
        <f ca="1">IF(AND('Mapa final'!$H$58="Media",'Mapa final'!$L$58="Leve"),CONCATENATE("R",'Mapa final'!$A$58),"")</f>
        <v/>
      </c>
      <c r="O26" s="250"/>
      <c r="P26" s="248" t="str">
        <f ca="1">IF(AND('Mapa final'!$H$46="Media",'Mapa final'!$L$46="Menor"),CONCATENATE("R",'Mapa final'!$A$46),"")</f>
        <v/>
      </c>
      <c r="Q26" s="249"/>
      <c r="R26" s="249" t="str">
        <f ca="1">IF(AND('Mapa final'!$H$52="Media",'Mapa final'!$L$52="Menor"),CONCATENATE("R",'Mapa final'!$A$52),"")</f>
        <v/>
      </c>
      <c r="S26" s="249"/>
      <c r="T26" s="249" t="str">
        <f ca="1">IF(AND('Mapa final'!$H$58="Media",'Mapa final'!$L$58="Menor"),CONCATENATE("R",'Mapa final'!$A$58),"")</f>
        <v/>
      </c>
      <c r="U26" s="250"/>
      <c r="V26" s="248" t="str">
        <f ca="1">IF(AND('Mapa final'!$H$46="Media",'Mapa final'!$L$46="Moderado"),CONCATENATE("R",'Mapa final'!$A$46),"")</f>
        <v/>
      </c>
      <c r="W26" s="249"/>
      <c r="X26" s="249" t="str">
        <f ca="1">IF(AND('Mapa final'!$H$52="Media",'Mapa final'!$L$52="Moderado"),CONCATENATE("R",'Mapa final'!$A$52),"")</f>
        <v/>
      </c>
      <c r="Y26" s="249"/>
      <c r="Z26" s="249" t="str">
        <f ca="1">IF(AND('Mapa final'!$H$58="Media",'Mapa final'!$L$58="Moderado"),CONCATENATE("R",'Mapa final'!$A$58),"")</f>
        <v/>
      </c>
      <c r="AA26" s="250"/>
      <c r="AB26" s="266" t="str">
        <f ca="1">IF(AND('Mapa final'!$H$46="Media",'Mapa final'!$L$46="Mayor"),CONCATENATE("R",'Mapa final'!$A$46),"")</f>
        <v/>
      </c>
      <c r="AC26" s="267"/>
      <c r="AD26" s="268" t="str">
        <f ca="1">IF(AND('Mapa final'!$H$52="Media",'Mapa final'!$L$52="Mayor"),CONCATENATE("R",'Mapa final'!$A$52),"")</f>
        <v/>
      </c>
      <c r="AE26" s="268"/>
      <c r="AF26" s="268" t="str">
        <f ca="1">IF(AND('Mapa final'!$H$58="Media",'Mapa final'!$L$58="Mayor"),CONCATENATE("R",'Mapa final'!$A$58),"")</f>
        <v/>
      </c>
      <c r="AG26" s="269"/>
      <c r="AH26" s="257" t="str">
        <f ca="1">IF(AND('Mapa final'!$H$46="Media",'Mapa final'!$L$46="Catastrófico"),CONCATENATE("R",'Mapa final'!$A$46),"")</f>
        <v/>
      </c>
      <c r="AI26" s="258"/>
      <c r="AJ26" s="258" t="str">
        <f ca="1">IF(AND('Mapa final'!$H$52="Media",'Mapa final'!$L$52="Catastrófico"),CONCATENATE("R",'Mapa final'!$A$52),"")</f>
        <v/>
      </c>
      <c r="AK26" s="258"/>
      <c r="AL26" s="258" t="str">
        <f ca="1">IF(AND('Mapa final'!$H$58="Media",'Mapa final'!$L$58="Catastrófico"),CONCATENATE("R",'Mapa final'!$A$58),"")</f>
        <v/>
      </c>
      <c r="AM26" s="259"/>
      <c r="AN26" s="99"/>
      <c r="AO26" s="311"/>
      <c r="AP26" s="312"/>
      <c r="AQ26" s="312"/>
      <c r="AR26" s="312"/>
      <c r="AS26" s="312"/>
      <c r="AT26" s="313"/>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row>
    <row r="27" spans="1:80" x14ac:dyDescent="0.25">
      <c r="A27" s="99"/>
      <c r="B27" s="288"/>
      <c r="C27" s="288"/>
      <c r="D27" s="289"/>
      <c r="E27" s="280"/>
      <c r="F27" s="281"/>
      <c r="G27" s="281"/>
      <c r="H27" s="281"/>
      <c r="I27" s="282"/>
      <c r="J27" s="248"/>
      <c r="K27" s="249"/>
      <c r="L27" s="249"/>
      <c r="M27" s="249"/>
      <c r="N27" s="249"/>
      <c r="O27" s="250"/>
      <c r="P27" s="248"/>
      <c r="Q27" s="249"/>
      <c r="R27" s="249"/>
      <c r="S27" s="249"/>
      <c r="T27" s="249"/>
      <c r="U27" s="250"/>
      <c r="V27" s="248"/>
      <c r="W27" s="249"/>
      <c r="X27" s="249"/>
      <c r="Y27" s="249"/>
      <c r="Z27" s="249"/>
      <c r="AA27" s="250"/>
      <c r="AB27" s="266"/>
      <c r="AC27" s="267"/>
      <c r="AD27" s="268"/>
      <c r="AE27" s="268"/>
      <c r="AF27" s="268"/>
      <c r="AG27" s="269"/>
      <c r="AH27" s="257"/>
      <c r="AI27" s="258"/>
      <c r="AJ27" s="258"/>
      <c r="AK27" s="258"/>
      <c r="AL27" s="258"/>
      <c r="AM27" s="259"/>
      <c r="AN27" s="99"/>
      <c r="AO27" s="311"/>
      <c r="AP27" s="312"/>
      <c r="AQ27" s="312"/>
      <c r="AR27" s="312"/>
      <c r="AS27" s="312"/>
      <c r="AT27" s="313"/>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row>
    <row r="28" spans="1:80" x14ac:dyDescent="0.25">
      <c r="A28" s="99"/>
      <c r="B28" s="288"/>
      <c r="C28" s="288"/>
      <c r="D28" s="289"/>
      <c r="E28" s="280"/>
      <c r="F28" s="281"/>
      <c r="G28" s="281"/>
      <c r="H28" s="281"/>
      <c r="I28" s="282"/>
      <c r="J28" s="248" t="str">
        <f ca="1">IF(AND('Mapa final'!$H$64="Media",'Mapa final'!$L$64="Leve"),CONCATENATE("R",'Mapa final'!$A$64),"")</f>
        <v/>
      </c>
      <c r="K28" s="249"/>
      <c r="L28" s="249" t="str">
        <f>IF(AND('Mapa final'!$H$70="Media",'Mapa final'!$L$70="Leve"),CONCATENATE("R",'Mapa final'!$A$70),"")</f>
        <v/>
      </c>
      <c r="M28" s="249"/>
      <c r="N28" s="249" t="str">
        <f>IF(AND('Mapa final'!$H$76="Media",'Mapa final'!$L$76="Leve"),CONCATENATE("R",'Mapa final'!$A$76),"")</f>
        <v/>
      </c>
      <c r="O28" s="250"/>
      <c r="P28" s="248" t="str">
        <f ca="1">IF(AND('Mapa final'!$H$64="Media",'Mapa final'!$L$64="Menor"),CONCATENATE("R",'Mapa final'!$A$64),"")</f>
        <v/>
      </c>
      <c r="Q28" s="249"/>
      <c r="R28" s="249" t="str">
        <f>IF(AND('Mapa final'!$H$70="Media",'Mapa final'!$L$70="Menor"),CONCATENATE("R",'Mapa final'!$A$70),"")</f>
        <v/>
      </c>
      <c r="S28" s="249"/>
      <c r="T28" s="249" t="str">
        <f>IF(AND('Mapa final'!$H$76="Media",'Mapa final'!$L$76="Menor"),CONCATENATE("R",'Mapa final'!$A$76),"")</f>
        <v/>
      </c>
      <c r="U28" s="250"/>
      <c r="V28" s="248" t="str">
        <f ca="1">IF(AND('Mapa final'!$H$64="Media",'Mapa final'!$L$64="Moderado"),CONCATENATE("R",'Mapa final'!$A$64),"")</f>
        <v/>
      </c>
      <c r="W28" s="249"/>
      <c r="X28" s="249" t="str">
        <f>IF(AND('Mapa final'!$H$70="Media",'Mapa final'!$L$70="Moderado"),CONCATENATE("R",'Mapa final'!$A$70),"")</f>
        <v/>
      </c>
      <c r="Y28" s="249"/>
      <c r="Z28" s="249" t="str">
        <f>IF(AND('Mapa final'!$H$76="Media",'Mapa final'!$L$76="Moderado"),CONCATENATE("R",'Mapa final'!$A$76),"")</f>
        <v/>
      </c>
      <c r="AA28" s="250"/>
      <c r="AB28" s="266" t="str">
        <f ca="1">IF(AND('Mapa final'!$H$64="Media",'Mapa final'!$L$64="Mayor"),CONCATENATE("R",'Mapa final'!$A$64),"")</f>
        <v/>
      </c>
      <c r="AC28" s="267"/>
      <c r="AD28" s="268" t="str">
        <f>IF(AND('Mapa final'!$H$70="Media",'Mapa final'!$L$70="Mayor"),CONCATENATE("R",'Mapa final'!$A$70),"")</f>
        <v/>
      </c>
      <c r="AE28" s="268"/>
      <c r="AF28" s="268" t="str">
        <f>IF(AND('Mapa final'!$H$76="Media",'Mapa final'!$L$76="Mayor"),CONCATENATE("R",'Mapa final'!$A$76),"")</f>
        <v/>
      </c>
      <c r="AG28" s="269"/>
      <c r="AH28" s="257" t="str">
        <f ca="1">IF(AND('Mapa final'!$H$64="Media",'Mapa final'!$L$64="Catastrófico"),CONCATENATE("R",'Mapa final'!$A$64),"")</f>
        <v/>
      </c>
      <c r="AI28" s="258"/>
      <c r="AJ28" s="258" t="str">
        <f>IF(AND('Mapa final'!$H$70="Media",'Mapa final'!$L$70="Catastrófico"),CONCATENATE("R",'Mapa final'!$A$70),"")</f>
        <v/>
      </c>
      <c r="AK28" s="258"/>
      <c r="AL28" s="258" t="str">
        <f>IF(AND('Mapa final'!$H$76="Media",'Mapa final'!$L$76="Catastrófico"),CONCATENATE("R",'Mapa final'!$A$76),"")</f>
        <v/>
      </c>
      <c r="AM28" s="259"/>
      <c r="AN28" s="99"/>
      <c r="AO28" s="311"/>
      <c r="AP28" s="312"/>
      <c r="AQ28" s="312"/>
      <c r="AR28" s="312"/>
      <c r="AS28" s="312"/>
      <c r="AT28" s="313"/>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row>
    <row r="29" spans="1:80" ht="15.75" thickBot="1" x14ac:dyDescent="0.3">
      <c r="A29" s="99"/>
      <c r="B29" s="288"/>
      <c r="C29" s="288"/>
      <c r="D29" s="289"/>
      <c r="E29" s="283"/>
      <c r="F29" s="284"/>
      <c r="G29" s="284"/>
      <c r="H29" s="284"/>
      <c r="I29" s="285"/>
      <c r="J29" s="248"/>
      <c r="K29" s="249"/>
      <c r="L29" s="249"/>
      <c r="M29" s="249"/>
      <c r="N29" s="249"/>
      <c r="O29" s="250"/>
      <c r="P29" s="251"/>
      <c r="Q29" s="252"/>
      <c r="R29" s="252"/>
      <c r="S29" s="252"/>
      <c r="T29" s="252"/>
      <c r="U29" s="253"/>
      <c r="V29" s="251"/>
      <c r="W29" s="252"/>
      <c r="X29" s="252"/>
      <c r="Y29" s="252"/>
      <c r="Z29" s="252"/>
      <c r="AA29" s="253"/>
      <c r="AB29" s="270"/>
      <c r="AC29" s="271"/>
      <c r="AD29" s="271"/>
      <c r="AE29" s="271"/>
      <c r="AF29" s="271"/>
      <c r="AG29" s="272"/>
      <c r="AH29" s="260"/>
      <c r="AI29" s="261"/>
      <c r="AJ29" s="261"/>
      <c r="AK29" s="261"/>
      <c r="AL29" s="261"/>
      <c r="AM29" s="262"/>
      <c r="AN29" s="99"/>
      <c r="AO29" s="314"/>
      <c r="AP29" s="315"/>
      <c r="AQ29" s="315"/>
      <c r="AR29" s="315"/>
      <c r="AS29" s="315"/>
      <c r="AT29" s="316"/>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row>
    <row r="30" spans="1:80" x14ac:dyDescent="0.25">
      <c r="A30" s="99"/>
      <c r="B30" s="288"/>
      <c r="C30" s="288"/>
      <c r="D30" s="289"/>
      <c r="E30" s="277" t="s">
        <v>114</v>
      </c>
      <c r="F30" s="278"/>
      <c r="G30" s="278"/>
      <c r="H30" s="278"/>
      <c r="I30" s="278"/>
      <c r="J30" s="245" t="str">
        <f ca="1">IF(AND('Mapa final'!$H$10="Baja",'Mapa final'!$L$10="Leve"),CONCATENATE("R",'Mapa final'!$A$10),"")</f>
        <v/>
      </c>
      <c r="K30" s="246"/>
      <c r="L30" s="246" t="str">
        <f ca="1">IF(AND('Mapa final'!$H$16="Baja",'Mapa final'!$L$16="Leve"),CONCATENATE("R",'Mapa final'!$A$16),"")</f>
        <v/>
      </c>
      <c r="M30" s="246"/>
      <c r="N30" s="246" t="str">
        <f ca="1">IF(AND('Mapa final'!$H$22="Baja",'Mapa final'!$L$22="Leve"),CONCATENATE("R",'Mapa final'!$A$22),"")</f>
        <v/>
      </c>
      <c r="O30" s="247"/>
      <c r="P30" s="255" t="str">
        <f ca="1">IF(AND('Mapa final'!$H$10="Baja",'Mapa final'!$L$10="Menor"),CONCATENATE("R",'Mapa final'!$A$10),"")</f>
        <v/>
      </c>
      <c r="Q30" s="255"/>
      <c r="R30" s="255" t="str">
        <f ca="1">IF(AND('Mapa final'!$H$16="Baja",'Mapa final'!$L$16="Menor"),CONCATENATE("R",'Mapa final'!$A$16),"")</f>
        <v/>
      </c>
      <c r="S30" s="255"/>
      <c r="T30" s="255" t="str">
        <f ca="1">IF(AND('Mapa final'!$H$22="Baja",'Mapa final'!$L$22="Menor"),CONCATENATE("R",'Mapa final'!$A$22),"")</f>
        <v/>
      </c>
      <c r="U30" s="256"/>
      <c r="V30" s="254" t="str">
        <f ca="1">IF(AND('Mapa final'!$H$10="Baja",'Mapa final'!$L$10="Moderado"),CONCATENATE("R",'Mapa final'!$A$10),"")</f>
        <v/>
      </c>
      <c r="W30" s="255"/>
      <c r="X30" s="255" t="str">
        <f ca="1">IF(AND('Mapa final'!$H$16="Baja",'Mapa final'!$L$16="Moderado"),CONCATENATE("R",'Mapa final'!$A$16),"")</f>
        <v/>
      </c>
      <c r="Y30" s="255"/>
      <c r="Z30" s="255" t="str">
        <f ca="1">IF(AND('Mapa final'!$H$22="Baja",'Mapa final'!$L$22="Moderado"),CONCATENATE("R",'Mapa final'!$A$22),"")</f>
        <v/>
      </c>
      <c r="AA30" s="256"/>
      <c r="AB30" s="273" t="str">
        <f ca="1">IF(AND('Mapa final'!$H$10="Baja",'Mapa final'!$L$10="Mayor"),CONCATENATE("R",'Mapa final'!$A$10),"")</f>
        <v/>
      </c>
      <c r="AC30" s="274"/>
      <c r="AD30" s="274" t="str">
        <f ca="1">IF(AND('Mapa final'!$H$16="Baja",'Mapa final'!$L$16="Mayor"),CONCATENATE("R",'Mapa final'!$A$16),"")</f>
        <v/>
      </c>
      <c r="AE30" s="274"/>
      <c r="AF30" s="274" t="str">
        <f ca="1">IF(AND('Mapa final'!$H$22="Baja",'Mapa final'!$L$22="Mayor"),CONCATENATE("R",'Mapa final'!$A$22),"")</f>
        <v/>
      </c>
      <c r="AG30" s="275"/>
      <c r="AH30" s="263" t="str">
        <f ca="1">IF(AND('Mapa final'!$H$10="Baja",'Mapa final'!$L$10="Catastrófico"),CONCATENATE("R",'Mapa final'!$A$10),"")</f>
        <v/>
      </c>
      <c r="AI30" s="264"/>
      <c r="AJ30" s="264" t="str">
        <f ca="1">IF(AND('Mapa final'!$H$16="Baja",'Mapa final'!$L$16="Catastrófico"),CONCATENATE("R",'Mapa final'!$A$16),"")</f>
        <v/>
      </c>
      <c r="AK30" s="264"/>
      <c r="AL30" s="264" t="str">
        <f ca="1">IF(AND('Mapa final'!$H$22="Baja",'Mapa final'!$L$22="Catastrófico"),CONCATENATE("R",'Mapa final'!$A$22),"")</f>
        <v/>
      </c>
      <c r="AM30" s="265"/>
      <c r="AN30" s="99"/>
      <c r="AO30" s="317" t="s">
        <v>82</v>
      </c>
      <c r="AP30" s="318"/>
      <c r="AQ30" s="318"/>
      <c r="AR30" s="318"/>
      <c r="AS30" s="318"/>
      <c r="AT30" s="31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row>
    <row r="31" spans="1:80" x14ac:dyDescent="0.25">
      <c r="A31" s="99"/>
      <c r="B31" s="288"/>
      <c r="C31" s="288"/>
      <c r="D31" s="289"/>
      <c r="E31" s="280"/>
      <c r="F31" s="281"/>
      <c r="G31" s="281"/>
      <c r="H31" s="281"/>
      <c r="I31" s="286"/>
      <c r="J31" s="239"/>
      <c r="K31" s="240"/>
      <c r="L31" s="240"/>
      <c r="M31" s="240"/>
      <c r="N31" s="240"/>
      <c r="O31" s="241"/>
      <c r="P31" s="249"/>
      <c r="Q31" s="249"/>
      <c r="R31" s="249"/>
      <c r="S31" s="249"/>
      <c r="T31" s="249"/>
      <c r="U31" s="250"/>
      <c r="V31" s="248"/>
      <c r="W31" s="249"/>
      <c r="X31" s="249"/>
      <c r="Y31" s="249"/>
      <c r="Z31" s="249"/>
      <c r="AA31" s="250"/>
      <c r="AB31" s="266"/>
      <c r="AC31" s="267"/>
      <c r="AD31" s="267"/>
      <c r="AE31" s="267"/>
      <c r="AF31" s="267"/>
      <c r="AG31" s="269"/>
      <c r="AH31" s="257"/>
      <c r="AI31" s="258"/>
      <c r="AJ31" s="258"/>
      <c r="AK31" s="258"/>
      <c r="AL31" s="258"/>
      <c r="AM31" s="259"/>
      <c r="AN31" s="99"/>
      <c r="AO31" s="320"/>
      <c r="AP31" s="321"/>
      <c r="AQ31" s="321"/>
      <c r="AR31" s="321"/>
      <c r="AS31" s="321"/>
      <c r="AT31" s="322"/>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row>
    <row r="32" spans="1:80" x14ac:dyDescent="0.25">
      <c r="A32" s="99"/>
      <c r="B32" s="288"/>
      <c r="C32" s="288"/>
      <c r="D32" s="289"/>
      <c r="E32" s="280"/>
      <c r="F32" s="281"/>
      <c r="G32" s="281"/>
      <c r="H32" s="281"/>
      <c r="I32" s="286"/>
      <c r="J32" s="239" t="str">
        <f ca="1">IF(AND('Mapa final'!$H$28="Baja",'Mapa final'!$L$28="Leve"),CONCATENATE("R",'Mapa final'!$A$28),"")</f>
        <v/>
      </c>
      <c r="K32" s="240"/>
      <c r="L32" s="240" t="str">
        <f ca="1">IF(AND('Mapa final'!$H$34="Baja",'Mapa final'!$L$34="Leve"),CONCATENATE("R",'Mapa final'!$A$34),"")</f>
        <v/>
      </c>
      <c r="M32" s="240"/>
      <c r="N32" s="240" t="str">
        <f ca="1">IF(AND('Mapa final'!$H$40="Baja",'Mapa final'!$L$40="Leve"),CONCATENATE("R",'Mapa final'!$A$40),"")</f>
        <v/>
      </c>
      <c r="O32" s="241"/>
      <c r="P32" s="249" t="str">
        <f ca="1">IF(AND('Mapa final'!$H$28="Baja",'Mapa final'!$L$28="Menor"),CONCATENATE("R",'Mapa final'!$A$28),"")</f>
        <v/>
      </c>
      <c r="Q32" s="249"/>
      <c r="R32" s="249" t="str">
        <f ca="1">IF(AND('Mapa final'!$H$34="Baja",'Mapa final'!$L$34="Menor"),CONCATENATE("R",'Mapa final'!$A$34),"")</f>
        <v/>
      </c>
      <c r="S32" s="249"/>
      <c r="T32" s="249" t="str">
        <f ca="1">IF(AND('Mapa final'!$H$40="Baja",'Mapa final'!$L$40="Menor"),CONCATENATE("R",'Mapa final'!$A$40),"")</f>
        <v/>
      </c>
      <c r="U32" s="250"/>
      <c r="V32" s="248" t="str">
        <f ca="1">IF(AND('Mapa final'!$H$28="Baja",'Mapa final'!$L$28="Moderado"),CONCATENATE("R",'Mapa final'!$A$28),"")</f>
        <v/>
      </c>
      <c r="W32" s="249"/>
      <c r="X32" s="249" t="str">
        <f ca="1">IF(AND('Mapa final'!$H$34="Baja",'Mapa final'!$L$34="Moderado"),CONCATENATE("R",'Mapa final'!$A$34),"")</f>
        <v/>
      </c>
      <c r="Y32" s="249"/>
      <c r="Z32" s="249" t="str">
        <f ca="1">IF(AND('Mapa final'!$H$40="Baja",'Mapa final'!$L$40="Moderado"),CONCATENATE("R",'Mapa final'!$A$40),"")</f>
        <v/>
      </c>
      <c r="AA32" s="250"/>
      <c r="AB32" s="266" t="str">
        <f ca="1">IF(AND('Mapa final'!$H$28="Baja",'Mapa final'!$L$28="Mayor"),CONCATENATE("R",'Mapa final'!$A$28),"")</f>
        <v/>
      </c>
      <c r="AC32" s="267"/>
      <c r="AD32" s="268" t="str">
        <f ca="1">IF(AND('Mapa final'!$H$34="Baja",'Mapa final'!$L$34="Mayor"),CONCATENATE("R",'Mapa final'!$A$34),"")</f>
        <v/>
      </c>
      <c r="AE32" s="268"/>
      <c r="AF32" s="268" t="str">
        <f ca="1">IF(AND('Mapa final'!$H$40="Baja",'Mapa final'!$L$40="Mayor"),CONCATENATE("R",'Mapa final'!$A$40),"")</f>
        <v/>
      </c>
      <c r="AG32" s="269"/>
      <c r="AH32" s="257" t="str">
        <f ca="1">IF(AND('Mapa final'!$H$28="Baja",'Mapa final'!$L$28="Catastrófico"),CONCATENATE("R",'Mapa final'!$A$28),"")</f>
        <v/>
      </c>
      <c r="AI32" s="258"/>
      <c r="AJ32" s="258" t="str">
        <f ca="1">IF(AND('Mapa final'!$H$34="Baja",'Mapa final'!$L$34="Catastrófico"),CONCATENATE("R",'Mapa final'!$A$34),"")</f>
        <v/>
      </c>
      <c r="AK32" s="258"/>
      <c r="AL32" s="258" t="str">
        <f ca="1">IF(AND('Mapa final'!$H$40="Baja",'Mapa final'!$L$40="Catastrófico"),CONCATENATE("R",'Mapa final'!$A$40),"")</f>
        <v/>
      </c>
      <c r="AM32" s="259"/>
      <c r="AN32" s="99"/>
      <c r="AO32" s="320"/>
      <c r="AP32" s="321"/>
      <c r="AQ32" s="321"/>
      <c r="AR32" s="321"/>
      <c r="AS32" s="321"/>
      <c r="AT32" s="322"/>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row>
    <row r="33" spans="1:80" x14ac:dyDescent="0.25">
      <c r="A33" s="99"/>
      <c r="B33" s="288"/>
      <c r="C33" s="288"/>
      <c r="D33" s="289"/>
      <c r="E33" s="280"/>
      <c r="F33" s="281"/>
      <c r="G33" s="281"/>
      <c r="H33" s="281"/>
      <c r="I33" s="286"/>
      <c r="J33" s="239"/>
      <c r="K33" s="240"/>
      <c r="L33" s="240"/>
      <c r="M33" s="240"/>
      <c r="N33" s="240"/>
      <c r="O33" s="241"/>
      <c r="P33" s="249"/>
      <c r="Q33" s="249"/>
      <c r="R33" s="249"/>
      <c r="S33" s="249"/>
      <c r="T33" s="249"/>
      <c r="U33" s="250"/>
      <c r="V33" s="248"/>
      <c r="W33" s="249"/>
      <c r="X33" s="249"/>
      <c r="Y33" s="249"/>
      <c r="Z33" s="249"/>
      <c r="AA33" s="250"/>
      <c r="AB33" s="266"/>
      <c r="AC33" s="267"/>
      <c r="AD33" s="268"/>
      <c r="AE33" s="268"/>
      <c r="AF33" s="268"/>
      <c r="AG33" s="269"/>
      <c r="AH33" s="257"/>
      <c r="AI33" s="258"/>
      <c r="AJ33" s="258"/>
      <c r="AK33" s="258"/>
      <c r="AL33" s="258"/>
      <c r="AM33" s="259"/>
      <c r="AN33" s="99"/>
      <c r="AO33" s="320"/>
      <c r="AP33" s="321"/>
      <c r="AQ33" s="321"/>
      <c r="AR33" s="321"/>
      <c r="AS33" s="321"/>
      <c r="AT33" s="322"/>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row>
    <row r="34" spans="1:80" x14ac:dyDescent="0.25">
      <c r="A34" s="99"/>
      <c r="B34" s="288"/>
      <c r="C34" s="288"/>
      <c r="D34" s="289"/>
      <c r="E34" s="280"/>
      <c r="F34" s="281"/>
      <c r="G34" s="281"/>
      <c r="H34" s="281"/>
      <c r="I34" s="286"/>
      <c r="J34" s="239" t="str">
        <f ca="1">IF(AND('Mapa final'!$H$46="Baja",'Mapa final'!$L$46="Leve"),CONCATENATE("R",'Mapa final'!$A$46),"")</f>
        <v/>
      </c>
      <c r="K34" s="240"/>
      <c r="L34" s="240" t="str">
        <f ca="1">IF(AND('Mapa final'!$H$52="Baja",'Mapa final'!$L$52="Leve"),CONCATENATE("R",'Mapa final'!$A$52),"")</f>
        <v/>
      </c>
      <c r="M34" s="240"/>
      <c r="N34" s="240" t="str">
        <f ca="1">IF(AND('Mapa final'!$H$58="Baja",'Mapa final'!$L$58="Leve"),CONCATENATE("R",'Mapa final'!$A$58),"")</f>
        <v/>
      </c>
      <c r="O34" s="241"/>
      <c r="P34" s="249" t="str">
        <f ca="1">IF(AND('Mapa final'!$H$46="Baja",'Mapa final'!$L$46="Menor"),CONCATENATE("R",'Mapa final'!$A$46),"")</f>
        <v/>
      </c>
      <c r="Q34" s="249"/>
      <c r="R34" s="249" t="str">
        <f ca="1">IF(AND('Mapa final'!$H$52="Baja",'Mapa final'!$L$52="Menor"),CONCATENATE("R",'Mapa final'!$A$52),"")</f>
        <v/>
      </c>
      <c r="S34" s="249"/>
      <c r="T34" s="249" t="str">
        <f ca="1">IF(AND('Mapa final'!$H$58="Baja",'Mapa final'!$L$58="Menor"),CONCATENATE("R",'Mapa final'!$A$58),"")</f>
        <v/>
      </c>
      <c r="U34" s="250"/>
      <c r="V34" s="248" t="str">
        <f ca="1">IF(AND('Mapa final'!$H$46="Baja",'Mapa final'!$L$46="Moderado"),CONCATENATE("R",'Mapa final'!$A$46),"")</f>
        <v/>
      </c>
      <c r="W34" s="249"/>
      <c r="X34" s="249" t="str">
        <f ca="1">IF(AND('Mapa final'!$H$52="Baja",'Mapa final'!$L$52="Moderado"),CONCATENATE("R",'Mapa final'!$A$52),"")</f>
        <v/>
      </c>
      <c r="Y34" s="249"/>
      <c r="Z34" s="249" t="str">
        <f ca="1">IF(AND('Mapa final'!$H$58="Baja",'Mapa final'!$L$58="Moderado"),CONCATENATE("R",'Mapa final'!$A$58),"")</f>
        <v/>
      </c>
      <c r="AA34" s="250"/>
      <c r="AB34" s="266" t="str">
        <f ca="1">IF(AND('Mapa final'!$H$46="Baja",'Mapa final'!$L$46="Mayor"),CONCATENATE("R",'Mapa final'!$A$46),"")</f>
        <v/>
      </c>
      <c r="AC34" s="267"/>
      <c r="AD34" s="268" t="str">
        <f ca="1">IF(AND('Mapa final'!$H$52="Baja",'Mapa final'!$L$52="Mayor"),CONCATENATE("R",'Mapa final'!$A$52),"")</f>
        <v/>
      </c>
      <c r="AE34" s="268"/>
      <c r="AF34" s="268" t="str">
        <f ca="1">IF(AND('Mapa final'!$H$58="Baja",'Mapa final'!$L$58="Mayor"),CONCATENATE("R",'Mapa final'!$A$58),"")</f>
        <v/>
      </c>
      <c r="AG34" s="269"/>
      <c r="AH34" s="257" t="str">
        <f ca="1">IF(AND('Mapa final'!$H$46="Baja",'Mapa final'!$L$46="Catastrófico"),CONCATENATE("R",'Mapa final'!$A$46),"")</f>
        <v/>
      </c>
      <c r="AI34" s="258"/>
      <c r="AJ34" s="258" t="str">
        <f ca="1">IF(AND('Mapa final'!$H$52="Baja",'Mapa final'!$L$52="Catastrófico"),CONCATENATE("R",'Mapa final'!$A$52),"")</f>
        <v/>
      </c>
      <c r="AK34" s="258"/>
      <c r="AL34" s="258" t="str">
        <f ca="1">IF(AND('Mapa final'!$H$58="Baja",'Mapa final'!$L$58="Catastrófico"),CONCATENATE("R",'Mapa final'!$A$58),"")</f>
        <v/>
      </c>
      <c r="AM34" s="259"/>
      <c r="AN34" s="99"/>
      <c r="AO34" s="320"/>
      <c r="AP34" s="321"/>
      <c r="AQ34" s="321"/>
      <c r="AR34" s="321"/>
      <c r="AS34" s="321"/>
      <c r="AT34" s="322"/>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row>
    <row r="35" spans="1:80" x14ac:dyDescent="0.25">
      <c r="A35" s="99"/>
      <c r="B35" s="288"/>
      <c r="C35" s="288"/>
      <c r="D35" s="289"/>
      <c r="E35" s="280"/>
      <c r="F35" s="281"/>
      <c r="G35" s="281"/>
      <c r="H35" s="281"/>
      <c r="I35" s="286"/>
      <c r="J35" s="239"/>
      <c r="K35" s="240"/>
      <c r="L35" s="240"/>
      <c r="M35" s="240"/>
      <c r="N35" s="240"/>
      <c r="O35" s="241"/>
      <c r="P35" s="249"/>
      <c r="Q35" s="249"/>
      <c r="R35" s="249"/>
      <c r="S35" s="249"/>
      <c r="T35" s="249"/>
      <c r="U35" s="250"/>
      <c r="V35" s="248"/>
      <c r="W35" s="249"/>
      <c r="X35" s="249"/>
      <c r="Y35" s="249"/>
      <c r="Z35" s="249"/>
      <c r="AA35" s="250"/>
      <c r="AB35" s="266"/>
      <c r="AC35" s="267"/>
      <c r="AD35" s="268"/>
      <c r="AE35" s="268"/>
      <c r="AF35" s="268"/>
      <c r="AG35" s="269"/>
      <c r="AH35" s="257"/>
      <c r="AI35" s="258"/>
      <c r="AJ35" s="258"/>
      <c r="AK35" s="258"/>
      <c r="AL35" s="258"/>
      <c r="AM35" s="259"/>
      <c r="AN35" s="99"/>
      <c r="AO35" s="320"/>
      <c r="AP35" s="321"/>
      <c r="AQ35" s="321"/>
      <c r="AR35" s="321"/>
      <c r="AS35" s="321"/>
      <c r="AT35" s="322"/>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row>
    <row r="36" spans="1:80" x14ac:dyDescent="0.25">
      <c r="A36" s="99"/>
      <c r="B36" s="288"/>
      <c r="C36" s="288"/>
      <c r="D36" s="289"/>
      <c r="E36" s="280"/>
      <c r="F36" s="281"/>
      <c r="G36" s="281"/>
      <c r="H36" s="281"/>
      <c r="I36" s="286"/>
      <c r="J36" s="239" t="str">
        <f ca="1">IF(AND('Mapa final'!$H$64="Baja",'Mapa final'!$L$64="Leve"),CONCATENATE("R",'Mapa final'!$A$64),"")</f>
        <v/>
      </c>
      <c r="K36" s="240"/>
      <c r="L36" s="240" t="str">
        <f>IF(AND('Mapa final'!$H$70="Baja",'Mapa final'!$L$70="Leve"),CONCATENATE("R",'Mapa final'!$A$70),"")</f>
        <v/>
      </c>
      <c r="M36" s="240"/>
      <c r="N36" s="240" t="str">
        <f>IF(AND('Mapa final'!$H$76="Baja",'Mapa final'!$L$76="Leve"),CONCATENATE("R",'Mapa final'!$A$76),"")</f>
        <v/>
      </c>
      <c r="O36" s="241"/>
      <c r="P36" s="249" t="str">
        <f ca="1">IF(AND('Mapa final'!$H$64="Baja",'Mapa final'!$L$64="Menor"),CONCATENATE("R",'Mapa final'!$A$64),"")</f>
        <v/>
      </c>
      <c r="Q36" s="249"/>
      <c r="R36" s="249" t="str">
        <f>IF(AND('Mapa final'!$H$70="Baja",'Mapa final'!$L$70="Menor"),CONCATENATE("R",'Mapa final'!$A$70),"")</f>
        <v/>
      </c>
      <c r="S36" s="249"/>
      <c r="T36" s="249" t="str">
        <f>IF(AND('Mapa final'!$H$76="Baja",'Mapa final'!$L$76="Menor"),CONCATENATE("R",'Mapa final'!$A$76),"")</f>
        <v/>
      </c>
      <c r="U36" s="250"/>
      <c r="V36" s="248" t="str">
        <f ca="1">IF(AND('Mapa final'!$H$64="Baja",'Mapa final'!$L$64="Moderado"),CONCATENATE("R",'Mapa final'!$A$64),"")</f>
        <v/>
      </c>
      <c r="W36" s="249"/>
      <c r="X36" s="249" t="str">
        <f>IF(AND('Mapa final'!$H$70="Baja",'Mapa final'!$L$70="Moderado"),CONCATENATE("R",'Mapa final'!$A$70),"")</f>
        <v/>
      </c>
      <c r="Y36" s="249"/>
      <c r="Z36" s="249" t="str">
        <f>IF(AND('Mapa final'!$H$76="Baja",'Mapa final'!$L$76="Moderado"),CONCATENATE("R",'Mapa final'!$A$76),"")</f>
        <v/>
      </c>
      <c r="AA36" s="250"/>
      <c r="AB36" s="266" t="str">
        <f ca="1">IF(AND('Mapa final'!$H$64="Baja",'Mapa final'!$L$64="Mayor"),CONCATENATE("R",'Mapa final'!$A$64),"")</f>
        <v/>
      </c>
      <c r="AC36" s="267"/>
      <c r="AD36" s="268" t="str">
        <f>IF(AND('Mapa final'!$H$70="Baja",'Mapa final'!$L$70="Mayor"),CONCATENATE("R",'Mapa final'!$A$70),"")</f>
        <v/>
      </c>
      <c r="AE36" s="268"/>
      <c r="AF36" s="268" t="str">
        <f>IF(AND('Mapa final'!$H$76="Baja",'Mapa final'!$L$76="Mayor"),CONCATENATE("R",'Mapa final'!$A$76),"")</f>
        <v/>
      </c>
      <c r="AG36" s="269"/>
      <c r="AH36" s="257" t="str">
        <f ca="1">IF(AND('Mapa final'!$H$64="Baja",'Mapa final'!$L$64="Catastrófico"),CONCATENATE("R",'Mapa final'!$A$64),"")</f>
        <v/>
      </c>
      <c r="AI36" s="258"/>
      <c r="AJ36" s="258" t="str">
        <f>IF(AND('Mapa final'!$H$70="Baja",'Mapa final'!$L$70="Catastrófico"),CONCATENATE("R",'Mapa final'!$A$70),"")</f>
        <v/>
      </c>
      <c r="AK36" s="258"/>
      <c r="AL36" s="258" t="str">
        <f>IF(AND('Mapa final'!$H$76="Baja",'Mapa final'!$L$76="Catastrófico"),CONCATENATE("R",'Mapa final'!$A$76),"")</f>
        <v/>
      </c>
      <c r="AM36" s="259"/>
      <c r="AN36" s="99"/>
      <c r="AO36" s="320"/>
      <c r="AP36" s="321"/>
      <c r="AQ36" s="321"/>
      <c r="AR36" s="321"/>
      <c r="AS36" s="321"/>
      <c r="AT36" s="322"/>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row>
    <row r="37" spans="1:80" ht="15.75" thickBot="1" x14ac:dyDescent="0.3">
      <c r="A37" s="99"/>
      <c r="B37" s="288"/>
      <c r="C37" s="288"/>
      <c r="D37" s="289"/>
      <c r="E37" s="283"/>
      <c r="F37" s="284"/>
      <c r="G37" s="284"/>
      <c r="H37" s="284"/>
      <c r="I37" s="284"/>
      <c r="J37" s="242"/>
      <c r="K37" s="243"/>
      <c r="L37" s="243"/>
      <c r="M37" s="243"/>
      <c r="N37" s="243"/>
      <c r="O37" s="244"/>
      <c r="P37" s="252"/>
      <c r="Q37" s="252"/>
      <c r="R37" s="252"/>
      <c r="S37" s="252"/>
      <c r="T37" s="252"/>
      <c r="U37" s="253"/>
      <c r="V37" s="251"/>
      <c r="W37" s="252"/>
      <c r="X37" s="252"/>
      <c r="Y37" s="252"/>
      <c r="Z37" s="252"/>
      <c r="AA37" s="253"/>
      <c r="AB37" s="270"/>
      <c r="AC37" s="271"/>
      <c r="AD37" s="271"/>
      <c r="AE37" s="271"/>
      <c r="AF37" s="271"/>
      <c r="AG37" s="272"/>
      <c r="AH37" s="260"/>
      <c r="AI37" s="261"/>
      <c r="AJ37" s="261"/>
      <c r="AK37" s="261"/>
      <c r="AL37" s="261"/>
      <c r="AM37" s="262"/>
      <c r="AN37" s="99"/>
      <c r="AO37" s="323"/>
      <c r="AP37" s="324"/>
      <c r="AQ37" s="324"/>
      <c r="AR37" s="324"/>
      <c r="AS37" s="324"/>
      <c r="AT37" s="325"/>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row>
    <row r="38" spans="1:80" x14ac:dyDescent="0.25">
      <c r="A38" s="99"/>
      <c r="B38" s="288"/>
      <c r="C38" s="288"/>
      <c r="D38" s="289"/>
      <c r="E38" s="277" t="s">
        <v>113</v>
      </c>
      <c r="F38" s="278"/>
      <c r="G38" s="278"/>
      <c r="H38" s="278"/>
      <c r="I38" s="279"/>
      <c r="J38" s="245" t="str">
        <f ca="1">IF(AND('Mapa final'!$H$10="Muy Baja",'Mapa final'!$L$10="Leve"),CONCATENATE("R",'Mapa final'!$A$10),"")</f>
        <v/>
      </c>
      <c r="K38" s="246"/>
      <c r="L38" s="246" t="str">
        <f ca="1">IF(AND('Mapa final'!$H$16="Muy Baja",'Mapa final'!$L$16="Leve"),CONCATENATE("R",'Mapa final'!$A$16),"")</f>
        <v/>
      </c>
      <c r="M38" s="246"/>
      <c r="N38" s="246" t="str">
        <f ca="1">IF(AND('Mapa final'!$H$22="Muy Baja",'Mapa final'!$L$22="Leve"),CONCATENATE("R",'Mapa final'!$A$22),"")</f>
        <v/>
      </c>
      <c r="O38" s="247"/>
      <c r="P38" s="245" t="str">
        <f ca="1">IF(AND('Mapa final'!$H$10="Muy Baja",'Mapa final'!$L$10="Menor"),CONCATENATE("R",'Mapa final'!$A$10),"")</f>
        <v/>
      </c>
      <c r="Q38" s="246"/>
      <c r="R38" s="246" t="str">
        <f ca="1">IF(AND('Mapa final'!$H$16="Muy Baja",'Mapa final'!$L$16="Menor"),CONCATENATE("R",'Mapa final'!$A$16),"")</f>
        <v/>
      </c>
      <c r="S38" s="246"/>
      <c r="T38" s="246" t="str">
        <f ca="1">IF(AND('Mapa final'!$H$22="Muy Baja",'Mapa final'!$L$22="Menor"),CONCATENATE("R",'Mapa final'!$A$22),"")</f>
        <v/>
      </c>
      <c r="U38" s="247"/>
      <c r="V38" s="254" t="str">
        <f ca="1">IF(AND('Mapa final'!$H$10="Muy Baja",'Mapa final'!$L$10="Moderado"),CONCATENATE("R",'Mapa final'!$A$10),"")</f>
        <v/>
      </c>
      <c r="W38" s="255"/>
      <c r="X38" s="255" t="str">
        <f ca="1">IF(AND('Mapa final'!$H$16="Muy Baja",'Mapa final'!$L$16="Moderado"),CONCATENATE("R",'Mapa final'!$A$16),"")</f>
        <v/>
      </c>
      <c r="Y38" s="255"/>
      <c r="Z38" s="255" t="str">
        <f ca="1">IF(AND('Mapa final'!$H$22="Muy Baja",'Mapa final'!$L$22="Moderado"),CONCATENATE("R",'Mapa final'!$A$22),"")</f>
        <v/>
      </c>
      <c r="AA38" s="256"/>
      <c r="AB38" s="273" t="str">
        <f ca="1">IF(AND('Mapa final'!$H$10="Muy Baja",'Mapa final'!$L$10="Mayor"),CONCATENATE("R",'Mapa final'!$A$10),"")</f>
        <v/>
      </c>
      <c r="AC38" s="274"/>
      <c r="AD38" s="274" t="str">
        <f ca="1">IF(AND('Mapa final'!$H$16="Muy Baja",'Mapa final'!$L$16="Mayor"),CONCATENATE("R",'Mapa final'!$A$16),"")</f>
        <v/>
      </c>
      <c r="AE38" s="274"/>
      <c r="AF38" s="274" t="str">
        <f ca="1">IF(AND('Mapa final'!$H$22="Muy Baja",'Mapa final'!$L$22="Mayor"),CONCATENATE("R",'Mapa final'!$A$22),"")</f>
        <v/>
      </c>
      <c r="AG38" s="275"/>
      <c r="AH38" s="263" t="str">
        <f ca="1">IF(AND('Mapa final'!$H$10="Muy Baja",'Mapa final'!$L$10="Catastrófico"),CONCATENATE("R",'Mapa final'!$A$10),"")</f>
        <v/>
      </c>
      <c r="AI38" s="264"/>
      <c r="AJ38" s="264" t="str">
        <f ca="1">IF(AND('Mapa final'!$H$16="Muy Baja",'Mapa final'!$L$16="Catastrófico"),CONCATENATE("R",'Mapa final'!$A$16),"")</f>
        <v/>
      </c>
      <c r="AK38" s="264"/>
      <c r="AL38" s="264" t="str">
        <f ca="1">IF(AND('Mapa final'!$H$22="Muy Baja",'Mapa final'!$L$22="Catastrófico"),CONCATENATE("R",'Mapa final'!$A$22),"")</f>
        <v/>
      </c>
      <c r="AM38" s="265"/>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row>
    <row r="39" spans="1:80" x14ac:dyDescent="0.25">
      <c r="A39" s="99"/>
      <c r="B39" s="288"/>
      <c r="C39" s="288"/>
      <c r="D39" s="289"/>
      <c r="E39" s="280"/>
      <c r="F39" s="281"/>
      <c r="G39" s="281"/>
      <c r="H39" s="281"/>
      <c r="I39" s="282"/>
      <c r="J39" s="239"/>
      <c r="K39" s="240"/>
      <c r="L39" s="240"/>
      <c r="M39" s="240"/>
      <c r="N39" s="240"/>
      <c r="O39" s="241"/>
      <c r="P39" s="239"/>
      <c r="Q39" s="240"/>
      <c r="R39" s="240"/>
      <c r="S39" s="240"/>
      <c r="T39" s="240"/>
      <c r="U39" s="241"/>
      <c r="V39" s="248"/>
      <c r="W39" s="249"/>
      <c r="X39" s="249"/>
      <c r="Y39" s="249"/>
      <c r="Z39" s="249"/>
      <c r="AA39" s="250"/>
      <c r="AB39" s="266"/>
      <c r="AC39" s="267"/>
      <c r="AD39" s="267"/>
      <c r="AE39" s="267"/>
      <c r="AF39" s="267"/>
      <c r="AG39" s="269"/>
      <c r="AH39" s="257"/>
      <c r="AI39" s="258"/>
      <c r="AJ39" s="258"/>
      <c r="AK39" s="258"/>
      <c r="AL39" s="258"/>
      <c r="AM39" s="25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row>
    <row r="40" spans="1:80" x14ac:dyDescent="0.25">
      <c r="A40" s="99"/>
      <c r="B40" s="288"/>
      <c r="C40" s="288"/>
      <c r="D40" s="289"/>
      <c r="E40" s="280"/>
      <c r="F40" s="281"/>
      <c r="G40" s="281"/>
      <c r="H40" s="281"/>
      <c r="I40" s="282"/>
      <c r="J40" s="239" t="str">
        <f ca="1">IF(AND('Mapa final'!$H$28="Muy Baja",'Mapa final'!$L$28="Leve"),CONCATENATE("R",'Mapa final'!$A$28),"")</f>
        <v/>
      </c>
      <c r="K40" s="240"/>
      <c r="L40" s="240" t="str">
        <f ca="1">IF(AND('Mapa final'!$H$34="Muy Baja",'Mapa final'!$L$34="Leve"),CONCATENATE("R",'Mapa final'!$A$34),"")</f>
        <v/>
      </c>
      <c r="M40" s="240"/>
      <c r="N40" s="240" t="str">
        <f ca="1">IF(AND('Mapa final'!$H$40="Muy Baja",'Mapa final'!$L$40="Leve"),CONCATENATE("R",'Mapa final'!$A$40),"")</f>
        <v/>
      </c>
      <c r="O40" s="241"/>
      <c r="P40" s="239" t="str">
        <f ca="1">IF(AND('Mapa final'!$H$28="Muy Baja",'Mapa final'!$L$28="Menor"),CONCATENATE("R",'Mapa final'!$A$28),"")</f>
        <v/>
      </c>
      <c r="Q40" s="240"/>
      <c r="R40" s="240" t="str">
        <f ca="1">IF(AND('Mapa final'!$H$34="Muy Baja",'Mapa final'!$L$34="Menor"),CONCATENATE("R",'Mapa final'!$A$34),"")</f>
        <v/>
      </c>
      <c r="S40" s="240"/>
      <c r="T40" s="240" t="str">
        <f ca="1">IF(AND('Mapa final'!$H$40="Muy Baja",'Mapa final'!$L$40="Menor"),CONCATENATE("R",'Mapa final'!$A$40),"")</f>
        <v/>
      </c>
      <c r="U40" s="241"/>
      <c r="V40" s="248" t="str">
        <f ca="1">IF(AND('Mapa final'!$H$28="Muy Baja",'Mapa final'!$L$28="Moderado"),CONCATENATE("R",'Mapa final'!$A$28),"")</f>
        <v/>
      </c>
      <c r="W40" s="249"/>
      <c r="X40" s="249" t="str">
        <f ca="1">IF(AND('Mapa final'!$H$34="Muy Baja",'Mapa final'!$L$34="Moderado"),CONCATENATE("R",'Mapa final'!$A$34),"")</f>
        <v/>
      </c>
      <c r="Y40" s="249"/>
      <c r="Z40" s="249" t="str">
        <f ca="1">IF(AND('Mapa final'!$H$40="Muy Baja",'Mapa final'!$L$40="Moderado"),CONCATENATE("R",'Mapa final'!$A$40),"")</f>
        <v/>
      </c>
      <c r="AA40" s="250"/>
      <c r="AB40" s="266" t="str">
        <f ca="1">IF(AND('Mapa final'!$H$28="Muy Baja",'Mapa final'!$L$28="Mayor"),CONCATENATE("R",'Mapa final'!$A$28),"")</f>
        <v/>
      </c>
      <c r="AC40" s="267"/>
      <c r="AD40" s="268" t="str">
        <f ca="1">IF(AND('Mapa final'!$H$34="Muy Baja",'Mapa final'!$L$34="Mayor"),CONCATENATE("R",'Mapa final'!$A$34),"")</f>
        <v/>
      </c>
      <c r="AE40" s="268"/>
      <c r="AF40" s="268" t="str">
        <f ca="1">IF(AND('Mapa final'!$H$40="Muy Baja",'Mapa final'!$L$40="Mayor"),CONCATENATE("R",'Mapa final'!$A$40),"")</f>
        <v/>
      </c>
      <c r="AG40" s="269"/>
      <c r="AH40" s="257" t="str">
        <f ca="1">IF(AND('Mapa final'!$H$28="Muy Baja",'Mapa final'!$L$28="Catastrófico"),CONCATENATE("R",'Mapa final'!$A$28),"")</f>
        <v/>
      </c>
      <c r="AI40" s="258"/>
      <c r="AJ40" s="258" t="str">
        <f ca="1">IF(AND('Mapa final'!$H$34="Muy Baja",'Mapa final'!$L$34="Catastrófico"),CONCATENATE("R",'Mapa final'!$A$34),"")</f>
        <v/>
      </c>
      <c r="AK40" s="258"/>
      <c r="AL40" s="258" t="str">
        <f ca="1">IF(AND('Mapa final'!$H$40="Muy Baja",'Mapa final'!$L$40="Catastrófico"),CONCATENATE("R",'Mapa final'!$A$40),"")</f>
        <v/>
      </c>
      <c r="AM40" s="25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row>
    <row r="41" spans="1:80" x14ac:dyDescent="0.25">
      <c r="A41" s="99"/>
      <c r="B41" s="288"/>
      <c r="C41" s="288"/>
      <c r="D41" s="289"/>
      <c r="E41" s="280"/>
      <c r="F41" s="281"/>
      <c r="G41" s="281"/>
      <c r="H41" s="281"/>
      <c r="I41" s="282"/>
      <c r="J41" s="239"/>
      <c r="K41" s="240"/>
      <c r="L41" s="240"/>
      <c r="M41" s="240"/>
      <c r="N41" s="240"/>
      <c r="O41" s="241"/>
      <c r="P41" s="239"/>
      <c r="Q41" s="240"/>
      <c r="R41" s="240"/>
      <c r="S41" s="240"/>
      <c r="T41" s="240"/>
      <c r="U41" s="241"/>
      <c r="V41" s="248"/>
      <c r="W41" s="249"/>
      <c r="X41" s="249"/>
      <c r="Y41" s="249"/>
      <c r="Z41" s="249"/>
      <c r="AA41" s="250"/>
      <c r="AB41" s="266"/>
      <c r="AC41" s="267"/>
      <c r="AD41" s="268"/>
      <c r="AE41" s="268"/>
      <c r="AF41" s="268"/>
      <c r="AG41" s="269"/>
      <c r="AH41" s="257"/>
      <c r="AI41" s="258"/>
      <c r="AJ41" s="258"/>
      <c r="AK41" s="258"/>
      <c r="AL41" s="258"/>
      <c r="AM41" s="25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row>
    <row r="42" spans="1:80" x14ac:dyDescent="0.25">
      <c r="A42" s="99"/>
      <c r="B42" s="288"/>
      <c r="C42" s="288"/>
      <c r="D42" s="289"/>
      <c r="E42" s="280"/>
      <c r="F42" s="281"/>
      <c r="G42" s="281"/>
      <c r="H42" s="281"/>
      <c r="I42" s="282"/>
      <c r="J42" s="239" t="str">
        <f ca="1">IF(AND('Mapa final'!$H$46="Muy Baja",'Mapa final'!$L$46="Leve"),CONCATENATE("R",'Mapa final'!$A$46),"")</f>
        <v/>
      </c>
      <c r="K42" s="240"/>
      <c r="L42" s="240" t="str">
        <f ca="1">IF(AND('Mapa final'!$H$52="Muy Baja",'Mapa final'!$L$52="Leve"),CONCATENATE("R",'Mapa final'!$A$52),"")</f>
        <v/>
      </c>
      <c r="M42" s="240"/>
      <c r="N42" s="240" t="str">
        <f ca="1">IF(AND('Mapa final'!$H$58="Muy Baja",'Mapa final'!$L$58="Leve"),CONCATENATE("R",'Mapa final'!$A$58),"")</f>
        <v/>
      </c>
      <c r="O42" s="241"/>
      <c r="P42" s="239" t="str">
        <f ca="1">IF(AND('Mapa final'!$H$46="Muy Baja",'Mapa final'!$L$46="Menor"),CONCATENATE("R",'Mapa final'!$A$46),"")</f>
        <v/>
      </c>
      <c r="Q42" s="240"/>
      <c r="R42" s="240" t="str">
        <f ca="1">IF(AND('Mapa final'!$H$52="Muy Baja",'Mapa final'!$L$52="Menor"),CONCATENATE("R",'Mapa final'!$A$52),"")</f>
        <v/>
      </c>
      <c r="S42" s="240"/>
      <c r="T42" s="240" t="str">
        <f ca="1">IF(AND('Mapa final'!$H$58="Muy Baja",'Mapa final'!$L$58="Menor"),CONCATENATE("R",'Mapa final'!$A$58),"")</f>
        <v/>
      </c>
      <c r="U42" s="241"/>
      <c r="V42" s="248" t="str">
        <f ca="1">IF(AND('Mapa final'!$H$46="Muy Baja",'Mapa final'!$L$46="Moderado"),CONCATENATE("R",'Mapa final'!$A$46),"")</f>
        <v/>
      </c>
      <c r="W42" s="249"/>
      <c r="X42" s="249" t="str">
        <f ca="1">IF(AND('Mapa final'!$H$52="Muy Baja",'Mapa final'!$L$52="Moderado"),CONCATENATE("R",'Mapa final'!$A$52),"")</f>
        <v/>
      </c>
      <c r="Y42" s="249"/>
      <c r="Z42" s="249" t="str">
        <f ca="1">IF(AND('Mapa final'!$H$58="Muy Baja",'Mapa final'!$L$58="Moderado"),CONCATENATE("R",'Mapa final'!$A$58),"")</f>
        <v/>
      </c>
      <c r="AA42" s="250"/>
      <c r="AB42" s="266" t="str">
        <f ca="1">IF(AND('Mapa final'!$H$46="Muy Baja",'Mapa final'!$L$46="Mayor"),CONCATENATE("R",'Mapa final'!$A$46),"")</f>
        <v/>
      </c>
      <c r="AC42" s="267"/>
      <c r="AD42" s="268" t="str">
        <f ca="1">IF(AND('Mapa final'!$H$52="Muy Baja",'Mapa final'!$L$52="Mayor"),CONCATENATE("R",'Mapa final'!$A$52),"")</f>
        <v/>
      </c>
      <c r="AE42" s="268"/>
      <c r="AF42" s="268" t="str">
        <f ca="1">IF(AND('Mapa final'!$H$58="Muy Baja",'Mapa final'!$L$58="Mayor"),CONCATENATE("R",'Mapa final'!$A$58),"")</f>
        <v/>
      </c>
      <c r="AG42" s="269"/>
      <c r="AH42" s="257" t="str">
        <f ca="1">IF(AND('Mapa final'!$H$46="Muy Baja",'Mapa final'!$L$46="Catastrófico"),CONCATENATE("R",'Mapa final'!$A$46),"")</f>
        <v/>
      </c>
      <c r="AI42" s="258"/>
      <c r="AJ42" s="258" t="str">
        <f ca="1">IF(AND('Mapa final'!$H$52="Muy Baja",'Mapa final'!$L$52="Catastrófico"),CONCATENATE("R",'Mapa final'!$A$52),"")</f>
        <v/>
      </c>
      <c r="AK42" s="258"/>
      <c r="AL42" s="258" t="str">
        <f ca="1">IF(AND('Mapa final'!$H$58="Muy Baja",'Mapa final'!$L$58="Catastrófico"),CONCATENATE("R",'Mapa final'!$A$58),"")</f>
        <v/>
      </c>
      <c r="AM42" s="25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row>
    <row r="43" spans="1:80" x14ac:dyDescent="0.25">
      <c r="A43" s="99"/>
      <c r="B43" s="288"/>
      <c r="C43" s="288"/>
      <c r="D43" s="289"/>
      <c r="E43" s="280"/>
      <c r="F43" s="281"/>
      <c r="G43" s="281"/>
      <c r="H43" s="281"/>
      <c r="I43" s="282"/>
      <c r="J43" s="239"/>
      <c r="K43" s="240"/>
      <c r="L43" s="240"/>
      <c r="M43" s="240"/>
      <c r="N43" s="240"/>
      <c r="O43" s="241"/>
      <c r="P43" s="239"/>
      <c r="Q43" s="240"/>
      <c r="R43" s="240"/>
      <c r="S43" s="240"/>
      <c r="T43" s="240"/>
      <c r="U43" s="241"/>
      <c r="V43" s="248"/>
      <c r="W43" s="249"/>
      <c r="X43" s="249"/>
      <c r="Y43" s="249"/>
      <c r="Z43" s="249"/>
      <c r="AA43" s="250"/>
      <c r="AB43" s="266"/>
      <c r="AC43" s="267"/>
      <c r="AD43" s="268"/>
      <c r="AE43" s="268"/>
      <c r="AF43" s="268"/>
      <c r="AG43" s="269"/>
      <c r="AH43" s="257"/>
      <c r="AI43" s="258"/>
      <c r="AJ43" s="258"/>
      <c r="AK43" s="258"/>
      <c r="AL43" s="258"/>
      <c r="AM43" s="25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row>
    <row r="44" spans="1:80" x14ac:dyDescent="0.25">
      <c r="A44" s="99"/>
      <c r="B44" s="288"/>
      <c r="C44" s="288"/>
      <c r="D44" s="289"/>
      <c r="E44" s="280"/>
      <c r="F44" s="281"/>
      <c r="G44" s="281"/>
      <c r="H44" s="281"/>
      <c r="I44" s="282"/>
      <c r="J44" s="239" t="str">
        <f ca="1">IF(AND('Mapa final'!$H$64="Muy Baja",'Mapa final'!$L$64="Leve"),CONCATENATE("R",'Mapa final'!$A$64),"")</f>
        <v/>
      </c>
      <c r="K44" s="240"/>
      <c r="L44" s="240" t="str">
        <f>IF(AND('Mapa final'!$H$70="Muy Baja",'Mapa final'!$L$70="Leve"),CONCATENATE("R",'Mapa final'!$A$70),"")</f>
        <v/>
      </c>
      <c r="M44" s="240"/>
      <c r="N44" s="240" t="str">
        <f>IF(AND('Mapa final'!$H$76="Muy Baja",'Mapa final'!$L$76="Leve"),CONCATENATE("R",'Mapa final'!$A$76),"")</f>
        <v/>
      </c>
      <c r="O44" s="241"/>
      <c r="P44" s="239" t="str">
        <f ca="1">IF(AND('Mapa final'!$H$64="Muy Baja",'Mapa final'!$L$64="Menor"),CONCATENATE("R",'Mapa final'!$A$64),"")</f>
        <v/>
      </c>
      <c r="Q44" s="240"/>
      <c r="R44" s="240" t="str">
        <f>IF(AND('Mapa final'!$H$70="Muy Baja",'Mapa final'!$L$70="Menor"),CONCATENATE("R",'Mapa final'!$A$70),"")</f>
        <v/>
      </c>
      <c r="S44" s="240"/>
      <c r="T44" s="240" t="str">
        <f>IF(AND('Mapa final'!$H$76="Muy Baja",'Mapa final'!$L$76="Menor"),CONCATENATE("R",'Mapa final'!$A$76),"")</f>
        <v/>
      </c>
      <c r="U44" s="241"/>
      <c r="V44" s="248" t="str">
        <f ca="1">IF(AND('Mapa final'!$H$64="Muy Baja",'Mapa final'!$L$64="Moderado"),CONCATENATE("R",'Mapa final'!$A$64),"")</f>
        <v/>
      </c>
      <c r="W44" s="249"/>
      <c r="X44" s="249" t="str">
        <f>IF(AND('Mapa final'!$H$70="Muy Baja",'Mapa final'!$L$70="Moderado"),CONCATENATE("R",'Mapa final'!$A$70),"")</f>
        <v/>
      </c>
      <c r="Y44" s="249"/>
      <c r="Z44" s="249" t="str">
        <f>IF(AND('Mapa final'!$H$76="Muy Baja",'Mapa final'!$L$76="Moderado"),CONCATENATE("R",'Mapa final'!$A$76),"")</f>
        <v/>
      </c>
      <c r="AA44" s="250"/>
      <c r="AB44" s="266" t="str">
        <f ca="1">IF(AND('Mapa final'!$H$64="Muy Baja",'Mapa final'!$L$64="Mayor"),CONCATENATE("R",'Mapa final'!$A$64),"")</f>
        <v/>
      </c>
      <c r="AC44" s="267"/>
      <c r="AD44" s="268" t="str">
        <f>IF(AND('Mapa final'!$H$70="Muy Baja",'Mapa final'!$L$70="Mayor"),CONCATENATE("R",'Mapa final'!$A$70),"")</f>
        <v/>
      </c>
      <c r="AE44" s="268"/>
      <c r="AF44" s="268" t="str">
        <f>IF(AND('Mapa final'!$H$76="Muy Baja",'Mapa final'!$L$76="Mayor"),CONCATENATE("R",'Mapa final'!$A$76),"")</f>
        <v/>
      </c>
      <c r="AG44" s="269"/>
      <c r="AH44" s="257" t="str">
        <f ca="1">IF(AND('Mapa final'!$H$64="Muy Baja",'Mapa final'!$L$64="Catastrófico"),CONCATENATE("R",'Mapa final'!$A$64),"")</f>
        <v/>
      </c>
      <c r="AI44" s="258"/>
      <c r="AJ44" s="258" t="str">
        <f>IF(AND('Mapa final'!$H$70="Muy Baja",'Mapa final'!$L$70="Catastrófico"),CONCATENATE("R",'Mapa final'!$A$70),"")</f>
        <v/>
      </c>
      <c r="AK44" s="258"/>
      <c r="AL44" s="258" t="str">
        <f>IF(AND('Mapa final'!$H$76="Muy Baja",'Mapa final'!$L$76="Catastrófico"),CONCATENATE("R",'Mapa final'!$A$76),"")</f>
        <v/>
      </c>
      <c r="AM44" s="25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row>
    <row r="45" spans="1:80" ht="15.75" thickBot="1" x14ac:dyDescent="0.3">
      <c r="A45" s="99"/>
      <c r="B45" s="288"/>
      <c r="C45" s="288"/>
      <c r="D45" s="289"/>
      <c r="E45" s="283"/>
      <c r="F45" s="284"/>
      <c r="G45" s="284"/>
      <c r="H45" s="284"/>
      <c r="I45" s="285"/>
      <c r="J45" s="242"/>
      <c r="K45" s="243"/>
      <c r="L45" s="243"/>
      <c r="M45" s="243"/>
      <c r="N45" s="243"/>
      <c r="O45" s="244"/>
      <c r="P45" s="242"/>
      <c r="Q45" s="243"/>
      <c r="R45" s="243"/>
      <c r="S45" s="243"/>
      <c r="T45" s="243"/>
      <c r="U45" s="244"/>
      <c r="V45" s="251"/>
      <c r="W45" s="252"/>
      <c r="X45" s="252"/>
      <c r="Y45" s="252"/>
      <c r="Z45" s="252"/>
      <c r="AA45" s="253"/>
      <c r="AB45" s="270"/>
      <c r="AC45" s="271"/>
      <c r="AD45" s="271"/>
      <c r="AE45" s="271"/>
      <c r="AF45" s="271"/>
      <c r="AG45" s="272"/>
      <c r="AH45" s="260"/>
      <c r="AI45" s="261"/>
      <c r="AJ45" s="261"/>
      <c r="AK45" s="261"/>
      <c r="AL45" s="261"/>
      <c r="AM45" s="262"/>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row>
    <row r="46" spans="1:80" x14ac:dyDescent="0.25">
      <c r="A46" s="99"/>
      <c r="B46" s="99"/>
      <c r="C46" s="99"/>
      <c r="D46" s="99"/>
      <c r="E46" s="99"/>
      <c r="F46" s="99"/>
      <c r="G46" s="99"/>
      <c r="H46" s="99"/>
      <c r="I46" s="99"/>
      <c r="J46" s="277" t="s">
        <v>112</v>
      </c>
      <c r="K46" s="278"/>
      <c r="L46" s="278"/>
      <c r="M46" s="278"/>
      <c r="N46" s="278"/>
      <c r="O46" s="279"/>
      <c r="P46" s="277" t="s">
        <v>111</v>
      </c>
      <c r="Q46" s="278"/>
      <c r="R46" s="278"/>
      <c r="S46" s="278"/>
      <c r="T46" s="278"/>
      <c r="U46" s="279"/>
      <c r="V46" s="277" t="s">
        <v>110</v>
      </c>
      <c r="W46" s="278"/>
      <c r="X46" s="278"/>
      <c r="Y46" s="278"/>
      <c r="Z46" s="278"/>
      <c r="AA46" s="279"/>
      <c r="AB46" s="277" t="s">
        <v>109</v>
      </c>
      <c r="AC46" s="287"/>
      <c r="AD46" s="278"/>
      <c r="AE46" s="278"/>
      <c r="AF46" s="278"/>
      <c r="AG46" s="279"/>
      <c r="AH46" s="277" t="s">
        <v>108</v>
      </c>
      <c r="AI46" s="278"/>
      <c r="AJ46" s="278"/>
      <c r="AK46" s="278"/>
      <c r="AL46" s="278"/>
      <c r="AM46" s="27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x14ac:dyDescent="0.25">
      <c r="A47" s="99"/>
      <c r="B47" s="99"/>
      <c r="C47" s="99"/>
      <c r="D47" s="99"/>
      <c r="E47" s="99"/>
      <c r="F47" s="99"/>
      <c r="G47" s="99"/>
      <c r="H47" s="99"/>
      <c r="I47" s="99"/>
      <c r="J47" s="280"/>
      <c r="K47" s="281"/>
      <c r="L47" s="281"/>
      <c r="M47" s="281"/>
      <c r="N47" s="281"/>
      <c r="O47" s="282"/>
      <c r="P47" s="280"/>
      <c r="Q47" s="281"/>
      <c r="R47" s="281"/>
      <c r="S47" s="281"/>
      <c r="T47" s="281"/>
      <c r="U47" s="282"/>
      <c r="V47" s="280"/>
      <c r="W47" s="281"/>
      <c r="X47" s="281"/>
      <c r="Y47" s="281"/>
      <c r="Z47" s="281"/>
      <c r="AA47" s="282"/>
      <c r="AB47" s="280"/>
      <c r="AC47" s="281"/>
      <c r="AD47" s="281"/>
      <c r="AE47" s="281"/>
      <c r="AF47" s="281"/>
      <c r="AG47" s="282"/>
      <c r="AH47" s="280"/>
      <c r="AI47" s="281"/>
      <c r="AJ47" s="281"/>
      <c r="AK47" s="281"/>
      <c r="AL47" s="281"/>
      <c r="AM47" s="282"/>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x14ac:dyDescent="0.25">
      <c r="A48" s="99"/>
      <c r="B48" s="99"/>
      <c r="C48" s="99"/>
      <c r="D48" s="99"/>
      <c r="E48" s="99"/>
      <c r="F48" s="99"/>
      <c r="G48" s="99"/>
      <c r="H48" s="99"/>
      <c r="I48" s="99"/>
      <c r="J48" s="280"/>
      <c r="K48" s="281"/>
      <c r="L48" s="281"/>
      <c r="M48" s="281"/>
      <c r="N48" s="281"/>
      <c r="O48" s="282"/>
      <c r="P48" s="280"/>
      <c r="Q48" s="281"/>
      <c r="R48" s="281"/>
      <c r="S48" s="281"/>
      <c r="T48" s="281"/>
      <c r="U48" s="282"/>
      <c r="V48" s="280"/>
      <c r="W48" s="281"/>
      <c r="X48" s="281"/>
      <c r="Y48" s="281"/>
      <c r="Z48" s="281"/>
      <c r="AA48" s="282"/>
      <c r="AB48" s="280"/>
      <c r="AC48" s="281"/>
      <c r="AD48" s="281"/>
      <c r="AE48" s="281"/>
      <c r="AF48" s="281"/>
      <c r="AG48" s="282"/>
      <c r="AH48" s="280"/>
      <c r="AI48" s="281"/>
      <c r="AJ48" s="281"/>
      <c r="AK48" s="281"/>
      <c r="AL48" s="281"/>
      <c r="AM48" s="282"/>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x14ac:dyDescent="0.25">
      <c r="A49" s="99"/>
      <c r="B49" s="99"/>
      <c r="C49" s="99"/>
      <c r="D49" s="99"/>
      <c r="E49" s="99"/>
      <c r="F49" s="99"/>
      <c r="G49" s="99"/>
      <c r="H49" s="99"/>
      <c r="I49" s="99"/>
      <c r="J49" s="280"/>
      <c r="K49" s="281"/>
      <c r="L49" s="281"/>
      <c r="M49" s="281"/>
      <c r="N49" s="281"/>
      <c r="O49" s="282"/>
      <c r="P49" s="280"/>
      <c r="Q49" s="281"/>
      <c r="R49" s="281"/>
      <c r="S49" s="281"/>
      <c r="T49" s="281"/>
      <c r="U49" s="282"/>
      <c r="V49" s="280"/>
      <c r="W49" s="281"/>
      <c r="X49" s="281"/>
      <c r="Y49" s="281"/>
      <c r="Z49" s="281"/>
      <c r="AA49" s="282"/>
      <c r="AB49" s="280"/>
      <c r="AC49" s="281"/>
      <c r="AD49" s="281"/>
      <c r="AE49" s="281"/>
      <c r="AF49" s="281"/>
      <c r="AG49" s="282"/>
      <c r="AH49" s="280"/>
      <c r="AI49" s="281"/>
      <c r="AJ49" s="281"/>
      <c r="AK49" s="281"/>
      <c r="AL49" s="281"/>
      <c r="AM49" s="282"/>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x14ac:dyDescent="0.25">
      <c r="A50" s="99"/>
      <c r="B50" s="99"/>
      <c r="C50" s="99"/>
      <c r="D50" s="99"/>
      <c r="E50" s="99"/>
      <c r="F50" s="99"/>
      <c r="G50" s="99"/>
      <c r="H50" s="99"/>
      <c r="I50" s="99"/>
      <c r="J50" s="280"/>
      <c r="K50" s="281"/>
      <c r="L50" s="281"/>
      <c r="M50" s="281"/>
      <c r="N50" s="281"/>
      <c r="O50" s="282"/>
      <c r="P50" s="280"/>
      <c r="Q50" s="281"/>
      <c r="R50" s="281"/>
      <c r="S50" s="281"/>
      <c r="T50" s="281"/>
      <c r="U50" s="282"/>
      <c r="V50" s="280"/>
      <c r="W50" s="281"/>
      <c r="X50" s="281"/>
      <c r="Y50" s="281"/>
      <c r="Z50" s="281"/>
      <c r="AA50" s="282"/>
      <c r="AB50" s="280"/>
      <c r="AC50" s="281"/>
      <c r="AD50" s="281"/>
      <c r="AE50" s="281"/>
      <c r="AF50" s="281"/>
      <c r="AG50" s="282"/>
      <c r="AH50" s="280"/>
      <c r="AI50" s="281"/>
      <c r="AJ50" s="281"/>
      <c r="AK50" s="281"/>
      <c r="AL50" s="281"/>
      <c r="AM50" s="282"/>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75" thickBot="1" x14ac:dyDescent="0.3">
      <c r="A51" s="99"/>
      <c r="B51" s="99"/>
      <c r="C51" s="99"/>
      <c r="D51" s="99"/>
      <c r="E51" s="99"/>
      <c r="F51" s="99"/>
      <c r="G51" s="99"/>
      <c r="H51" s="99"/>
      <c r="I51" s="99"/>
      <c r="J51" s="283"/>
      <c r="K51" s="284"/>
      <c r="L51" s="284"/>
      <c r="M51" s="284"/>
      <c r="N51" s="284"/>
      <c r="O51" s="285"/>
      <c r="P51" s="283"/>
      <c r="Q51" s="284"/>
      <c r="R51" s="284"/>
      <c r="S51" s="284"/>
      <c r="T51" s="284"/>
      <c r="U51" s="285"/>
      <c r="V51" s="283"/>
      <c r="W51" s="284"/>
      <c r="X51" s="284"/>
      <c r="Y51" s="284"/>
      <c r="Z51" s="284"/>
      <c r="AA51" s="285"/>
      <c r="AB51" s="283"/>
      <c r="AC51" s="284"/>
      <c r="AD51" s="284"/>
      <c r="AE51" s="284"/>
      <c r="AF51" s="284"/>
      <c r="AG51" s="285"/>
      <c r="AH51" s="283"/>
      <c r="AI51" s="284"/>
      <c r="AJ51" s="284"/>
      <c r="AK51" s="284"/>
      <c r="AL51" s="284"/>
      <c r="AM51" s="285"/>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x14ac:dyDescent="0.25">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x14ac:dyDescent="0.2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x14ac:dyDescent="0.25">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row>
    <row r="63" spans="1:80" x14ac:dyDescent="0.25">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row>
    <row r="64" spans="1:80" x14ac:dyDescent="0.25">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row>
    <row r="65" spans="1:8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row>
    <row r="66" spans="1:8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row>
    <row r="67" spans="1:8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row>
    <row r="68" spans="1:8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row>
    <row r="69" spans="1:8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row>
    <row r="70" spans="1:8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row>
    <row r="71" spans="1:8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row>
    <row r="72" spans="1:8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row>
    <row r="73" spans="1:8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row>
    <row r="74" spans="1:8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row>
    <row r="75" spans="1:8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row>
    <row r="76" spans="1:8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row>
    <row r="77" spans="1:8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row>
    <row r="78" spans="1:8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row>
    <row r="79" spans="1:8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row>
    <row r="80" spans="1:8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row>
    <row r="81" spans="1:63"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row>
    <row r="82" spans="1:63"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row>
    <row r="83" spans="1:63"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row>
    <row r="84" spans="1:63"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row>
    <row r="85" spans="1:63"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row>
    <row r="86" spans="1:63"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row>
    <row r="87" spans="1:63"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row>
    <row r="88" spans="1:63"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row>
    <row r="89" spans="1:63"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row>
    <row r="90" spans="1:63"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row>
    <row r="91" spans="1:63"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row>
    <row r="92" spans="1:63"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row>
    <row r="93" spans="1:63"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row>
    <row r="94" spans="1:63"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row>
    <row r="95" spans="1:63"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row>
    <row r="96" spans="1:63"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row>
    <row r="97" spans="1:63"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row>
    <row r="98" spans="1:63"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row>
    <row r="99" spans="1:63"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row>
    <row r="100" spans="1:63"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row>
    <row r="101" spans="1:63"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row>
    <row r="102" spans="1:63"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row>
    <row r="103" spans="1:63"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row>
    <row r="104" spans="1:63"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row>
    <row r="105" spans="1:63"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row>
    <row r="106" spans="1:63"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row>
    <row r="107" spans="1:63"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row>
    <row r="108" spans="1:63"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row>
    <row r="109" spans="1:63"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row>
    <row r="110" spans="1:63"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row>
    <row r="111" spans="1:63"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row>
    <row r="112" spans="1:63"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row>
    <row r="113" spans="1:63"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row>
    <row r="114" spans="1:63"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row>
    <row r="115" spans="1:63"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row>
    <row r="116" spans="1:63"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row>
    <row r="117" spans="1:63"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row>
    <row r="118" spans="1:63"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row>
    <row r="119" spans="1:63"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row>
    <row r="120" spans="1:63"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row>
    <row r="121" spans="1:63"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row>
    <row r="122" spans="1:63" x14ac:dyDescent="0.25">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row>
    <row r="123" spans="1:63" x14ac:dyDescent="0.25">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row>
    <row r="124" spans="1:63" x14ac:dyDescent="0.25">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row>
    <row r="125" spans="1:63" x14ac:dyDescent="0.25">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row>
    <row r="126" spans="1:63" x14ac:dyDescent="0.25">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row>
    <row r="127" spans="1:63" x14ac:dyDescent="0.25">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row>
    <row r="128" spans="1:63" x14ac:dyDescent="0.25">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row>
    <row r="129" spans="2:63" x14ac:dyDescent="0.25">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row>
    <row r="130" spans="2:63" x14ac:dyDescent="0.25">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row>
    <row r="131" spans="2:63" x14ac:dyDescent="0.25">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row>
    <row r="132" spans="2:63" x14ac:dyDescent="0.25">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row>
    <row r="133" spans="2:63" x14ac:dyDescent="0.25">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row>
    <row r="134" spans="2:63" x14ac:dyDescent="0.25">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row>
    <row r="135" spans="2:63" x14ac:dyDescent="0.25">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row>
    <row r="136" spans="2:63" x14ac:dyDescent="0.25">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row>
    <row r="137" spans="2:63" x14ac:dyDescent="0.25">
      <c r="B137" s="99"/>
      <c r="C137" s="99"/>
      <c r="D137" s="99"/>
      <c r="E137" s="99"/>
      <c r="F137" s="99"/>
      <c r="G137" s="99"/>
      <c r="H137" s="99"/>
      <c r="I137" s="99"/>
    </row>
    <row r="138" spans="2:63" x14ac:dyDescent="0.25">
      <c r="B138" s="99"/>
      <c r="C138" s="99"/>
      <c r="D138" s="99"/>
      <c r="E138" s="99"/>
      <c r="F138" s="99"/>
      <c r="G138" s="99"/>
      <c r="H138" s="99"/>
      <c r="I138" s="99"/>
    </row>
    <row r="139" spans="2:63" x14ac:dyDescent="0.25">
      <c r="B139" s="99"/>
      <c r="C139" s="99"/>
      <c r="D139" s="99"/>
      <c r="E139" s="99"/>
      <c r="F139" s="99"/>
      <c r="G139" s="99"/>
      <c r="H139" s="99"/>
      <c r="I139" s="99"/>
    </row>
    <row r="140" spans="2:63" x14ac:dyDescent="0.25">
      <c r="B140" s="99"/>
      <c r="C140" s="99"/>
      <c r="D140" s="99"/>
      <c r="E140" s="99"/>
      <c r="F140" s="99"/>
      <c r="G140" s="99"/>
      <c r="H140" s="99"/>
      <c r="I140" s="99"/>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row>
    <row r="2" spans="1:91" ht="18" customHeight="1" x14ac:dyDescent="0.25">
      <c r="A2" s="99"/>
      <c r="B2" s="356" t="s">
        <v>160</v>
      </c>
      <c r="C2" s="357"/>
      <c r="D2" s="357"/>
      <c r="E2" s="357"/>
      <c r="F2" s="357"/>
      <c r="G2" s="357"/>
      <c r="H2" s="357"/>
      <c r="I2" s="357"/>
      <c r="J2" s="276" t="s">
        <v>2</v>
      </c>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row>
    <row r="3" spans="1:91" ht="18.75" customHeight="1" x14ac:dyDescent="0.25">
      <c r="A3" s="99"/>
      <c r="B3" s="357"/>
      <c r="C3" s="357"/>
      <c r="D3" s="357"/>
      <c r="E3" s="357"/>
      <c r="F3" s="357"/>
      <c r="G3" s="357"/>
      <c r="H3" s="357"/>
      <c r="I3" s="357"/>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row>
    <row r="4" spans="1:91" ht="15" customHeight="1" x14ac:dyDescent="0.25">
      <c r="A4" s="99"/>
      <c r="B4" s="357"/>
      <c r="C4" s="357"/>
      <c r="D4" s="357"/>
      <c r="E4" s="357"/>
      <c r="F4" s="357"/>
      <c r="G4" s="357"/>
      <c r="H4" s="357"/>
      <c r="I4" s="357"/>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row>
    <row r="5" spans="1:91"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row>
    <row r="6" spans="1:91" ht="15" customHeight="1" x14ac:dyDescent="0.25">
      <c r="A6" s="99"/>
      <c r="B6" s="288" t="s">
        <v>4</v>
      </c>
      <c r="C6" s="288"/>
      <c r="D6" s="289"/>
      <c r="E6" s="326" t="s">
        <v>116</v>
      </c>
      <c r="F6" s="327"/>
      <c r="G6" s="327"/>
      <c r="H6" s="327"/>
      <c r="I6" s="328"/>
      <c r="J6" s="61" t="str">
        <f ca="1">IF(AND('Mapa final'!$Y$10="Muy Alta",'Mapa final'!$AA$10="Leve"),CONCATENATE("R1C",'Mapa final'!$O$10),"")</f>
        <v/>
      </c>
      <c r="K6" s="62" t="str">
        <f ca="1">IF(AND('Mapa final'!$Y$11="Muy Alta",'Mapa final'!$AA$11="Leve"),CONCATENATE("R1C",'Mapa final'!$O$11),"")</f>
        <v/>
      </c>
      <c r="L6" s="62" t="str">
        <f>IF(AND('Mapa final'!$Y$12="Muy Alta",'Mapa final'!$AA$12="Leve"),CONCATENATE("R1C",'Mapa final'!$O$12),"")</f>
        <v/>
      </c>
      <c r="M6" s="62" t="str">
        <f>IF(AND('Mapa final'!$Y$13="Muy Alta",'Mapa final'!$AA$13="Leve"),CONCATENATE("R1C",'Mapa final'!$O$13),"")</f>
        <v/>
      </c>
      <c r="N6" s="62" t="str">
        <f>IF(AND('Mapa final'!$Y$14="Muy Alta",'Mapa final'!$AA$14="Leve"),CONCATENATE("R1C",'Mapa final'!$O$14),"")</f>
        <v/>
      </c>
      <c r="O6" s="63" t="str">
        <f>IF(AND('Mapa final'!$Y$15="Muy Alta",'Mapa final'!$AA$15="Leve"),CONCATENATE("R1C",'Mapa final'!$O$15),"")</f>
        <v/>
      </c>
      <c r="P6" s="61" t="str">
        <f ca="1">IF(AND('Mapa final'!$Y$10="Muy Alta",'Mapa final'!$AA$10="Menor"),CONCATENATE("R1C",'Mapa final'!$O$10),"")</f>
        <v/>
      </c>
      <c r="Q6" s="62" t="str">
        <f ca="1">IF(AND('Mapa final'!$Y$11="Muy Alta",'Mapa final'!$AA$11="Menor"),CONCATENATE("R1C",'Mapa final'!$O$11),"")</f>
        <v/>
      </c>
      <c r="R6" s="62" t="str">
        <f>IF(AND('Mapa final'!$Y$12="Muy Alta",'Mapa final'!$AA$12="Menor"),CONCATENATE("R1C",'Mapa final'!$O$12),"")</f>
        <v/>
      </c>
      <c r="S6" s="62" t="str">
        <f>IF(AND('Mapa final'!$Y$13="Muy Alta",'Mapa final'!$AA$13="Menor"),CONCATENATE("R1C",'Mapa final'!$O$13),"")</f>
        <v/>
      </c>
      <c r="T6" s="62" t="str">
        <f>IF(AND('Mapa final'!$Y$14="Muy Alta",'Mapa final'!$AA$14="Menor"),CONCATENATE("R1C",'Mapa final'!$O$14),"")</f>
        <v/>
      </c>
      <c r="U6" s="63" t="str">
        <f>IF(AND('Mapa final'!$Y$15="Muy Alta",'Mapa final'!$AA$15="Menor"),CONCATENATE("R1C",'Mapa final'!$O$15),"")</f>
        <v/>
      </c>
      <c r="V6" s="61" t="str">
        <f ca="1">IF(AND('Mapa final'!$Y$10="Muy Alta",'Mapa final'!$AA$10="Moderado"),CONCATENATE("R1C",'Mapa final'!$O$10),"")</f>
        <v/>
      </c>
      <c r="W6" s="62" t="str">
        <f ca="1">IF(AND('Mapa final'!$Y$11="Muy Alta",'Mapa final'!$AA$11="Moderado"),CONCATENATE("R1C",'Mapa final'!$O$11),"")</f>
        <v/>
      </c>
      <c r="X6" s="62" t="str">
        <f>IF(AND('Mapa final'!$Y$12="Muy Alta",'Mapa final'!$AA$12="Moderado"),CONCATENATE("R1C",'Mapa final'!$O$12),"")</f>
        <v/>
      </c>
      <c r="Y6" s="62" t="str">
        <f>IF(AND('Mapa final'!$Y$13="Muy Alta",'Mapa final'!$AA$13="Moderado"),CONCATENATE("R1C",'Mapa final'!$O$13),"")</f>
        <v/>
      </c>
      <c r="Z6" s="62" t="str">
        <f>IF(AND('Mapa final'!$Y$14="Muy Alta",'Mapa final'!$AA$14="Moderado"),CONCATENATE("R1C",'Mapa final'!$O$14),"")</f>
        <v/>
      </c>
      <c r="AA6" s="63" t="str">
        <f>IF(AND('Mapa final'!$Y$15="Muy Alta",'Mapa final'!$AA$15="Moderado"),CONCATENATE("R1C",'Mapa final'!$O$15),"")</f>
        <v/>
      </c>
      <c r="AB6" s="61" t="str">
        <f ca="1">IF(AND('Mapa final'!$Y$10="Muy Alta",'Mapa final'!$AA$10="Mayor"),CONCATENATE("R1C",'Mapa final'!$O$10),"")</f>
        <v/>
      </c>
      <c r="AC6" s="62" t="str">
        <f ca="1">IF(AND('Mapa final'!$Y$11="Muy Alta",'Mapa final'!$AA$11="Mayor"),CONCATENATE("R1C",'Mapa final'!$O$11),"")</f>
        <v/>
      </c>
      <c r="AD6" s="62" t="str">
        <f>IF(AND('Mapa final'!$Y$12="Muy Alta",'Mapa final'!$AA$12="Mayor"),CONCATENATE("R1C",'Mapa final'!$O$12),"")</f>
        <v/>
      </c>
      <c r="AE6" s="62" t="str">
        <f>IF(AND('Mapa final'!$Y$13="Muy Alta",'Mapa final'!$AA$13="Mayor"),CONCATENATE("R1C",'Mapa final'!$O$13),"")</f>
        <v/>
      </c>
      <c r="AF6" s="62" t="str">
        <f>IF(AND('Mapa final'!$Y$14="Muy Alta",'Mapa final'!$AA$14="Mayor"),CONCATENATE("R1C",'Mapa final'!$O$14),"")</f>
        <v/>
      </c>
      <c r="AG6" s="63" t="str">
        <f>IF(AND('Mapa final'!$Y$15="Muy Alta",'Mapa final'!$AA$15="Mayor"),CONCATENATE("R1C",'Mapa final'!$O$15),"")</f>
        <v/>
      </c>
      <c r="AH6" s="64" t="str">
        <f ca="1">IF(AND('Mapa final'!$Y$10="Muy Alta",'Mapa final'!$AA$10="Catastrófico"),CONCATENATE("R1C",'Mapa final'!$O$10),"")</f>
        <v/>
      </c>
      <c r="AI6" s="65" t="str">
        <f ca="1">IF(AND('Mapa final'!$Y$11="Muy Alta",'Mapa final'!$AA$11="Catastrófico"),CONCATENATE("R1C",'Mapa final'!$O$11),"")</f>
        <v/>
      </c>
      <c r="AJ6" s="65" t="str">
        <f>IF(AND('Mapa final'!$Y$12="Muy Alta",'Mapa final'!$AA$12="Catastrófico"),CONCATENATE("R1C",'Mapa final'!$O$12),"")</f>
        <v/>
      </c>
      <c r="AK6" s="65" t="str">
        <f>IF(AND('Mapa final'!$Y$13="Muy Alta",'Mapa final'!$AA$13="Catastrófico"),CONCATENATE("R1C",'Mapa final'!$O$13),"")</f>
        <v/>
      </c>
      <c r="AL6" s="65" t="str">
        <f>IF(AND('Mapa final'!$Y$14="Muy Alta",'Mapa final'!$AA$14="Catastrófico"),CONCATENATE("R1C",'Mapa final'!$O$14),"")</f>
        <v/>
      </c>
      <c r="AM6" s="66" t="str">
        <f>IF(AND('Mapa final'!$Y$15="Muy Alta",'Mapa final'!$AA$15="Catastrófico"),CONCATENATE("R1C",'Mapa final'!$O$15),"")</f>
        <v/>
      </c>
      <c r="AN6" s="99"/>
      <c r="AO6" s="347" t="s">
        <v>79</v>
      </c>
      <c r="AP6" s="348"/>
      <c r="AQ6" s="348"/>
      <c r="AR6" s="348"/>
      <c r="AS6" s="348"/>
      <c r="AT6" s="34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row>
    <row r="7" spans="1:91" ht="15" customHeight="1" x14ac:dyDescent="0.25">
      <c r="A7" s="99"/>
      <c r="B7" s="288"/>
      <c r="C7" s="288"/>
      <c r="D7" s="289"/>
      <c r="E7" s="329"/>
      <c r="F7" s="330"/>
      <c r="G7" s="330"/>
      <c r="H7" s="330"/>
      <c r="I7" s="331"/>
      <c r="J7" s="67" t="str">
        <f ca="1">IF(AND('Mapa final'!$Y$16="Muy Alta",'Mapa final'!$AA$16="Leve"),CONCATENATE("R2C",'Mapa final'!$O$16),"")</f>
        <v/>
      </c>
      <c r="K7" s="68" t="str">
        <f ca="1">IF(AND('Mapa final'!$Y$17="Muy Alta",'Mapa final'!$AA$17="Leve"),CONCATENATE("R2C",'Mapa final'!$O$17),"")</f>
        <v/>
      </c>
      <c r="L7" s="68" t="str">
        <f>IF(AND('Mapa final'!$Y$18="Muy Alta",'Mapa final'!$AA$18="Leve"),CONCATENATE("R2C",'Mapa final'!$O$18),"")</f>
        <v/>
      </c>
      <c r="M7" s="68" t="str">
        <f>IF(AND('Mapa final'!$Y$19="Muy Alta",'Mapa final'!$AA$19="Leve"),CONCATENATE("R2C",'Mapa final'!$O$19),"")</f>
        <v/>
      </c>
      <c r="N7" s="68" t="str">
        <f>IF(AND('Mapa final'!$Y$20="Muy Alta",'Mapa final'!$AA$20="Leve"),CONCATENATE("R2C",'Mapa final'!$O$20),"")</f>
        <v/>
      </c>
      <c r="O7" s="69" t="str">
        <f>IF(AND('Mapa final'!$Y$21="Muy Alta",'Mapa final'!$AA$21="Leve"),CONCATENATE("R2C",'Mapa final'!$O$21),"")</f>
        <v/>
      </c>
      <c r="P7" s="67" t="str">
        <f ca="1">IF(AND('Mapa final'!$Y$16="Muy Alta",'Mapa final'!$AA$16="Menor"),CONCATENATE("R2C",'Mapa final'!$O$16),"")</f>
        <v/>
      </c>
      <c r="Q7" s="68" t="str">
        <f ca="1">IF(AND('Mapa final'!$Y$17="Muy Alta",'Mapa final'!$AA$17="Menor"),CONCATENATE("R2C",'Mapa final'!$O$17),"")</f>
        <v/>
      </c>
      <c r="R7" s="68" t="str">
        <f>IF(AND('Mapa final'!$Y$18="Muy Alta",'Mapa final'!$AA$18="Menor"),CONCATENATE("R2C",'Mapa final'!$O$18),"")</f>
        <v/>
      </c>
      <c r="S7" s="68" t="str">
        <f>IF(AND('Mapa final'!$Y$19="Muy Alta",'Mapa final'!$AA$19="Menor"),CONCATENATE("R2C",'Mapa final'!$O$19),"")</f>
        <v/>
      </c>
      <c r="T7" s="68" t="str">
        <f>IF(AND('Mapa final'!$Y$20="Muy Alta",'Mapa final'!$AA$20="Menor"),CONCATENATE("R2C",'Mapa final'!$O$20),"")</f>
        <v/>
      </c>
      <c r="U7" s="69" t="str">
        <f>IF(AND('Mapa final'!$Y$21="Muy Alta",'Mapa final'!$AA$21="Menor"),CONCATENATE("R2C",'Mapa final'!$O$21),"")</f>
        <v/>
      </c>
      <c r="V7" s="67" t="str">
        <f ca="1">IF(AND('Mapa final'!$Y$16="Muy Alta",'Mapa final'!$AA$16="Moderado"),CONCATENATE("R2C",'Mapa final'!$O$16),"")</f>
        <v/>
      </c>
      <c r="W7" s="68" t="str">
        <f ca="1">IF(AND('Mapa final'!$Y$17="Muy Alta",'Mapa final'!$AA$17="Moderado"),CONCATENATE("R2C",'Mapa final'!$O$17),"")</f>
        <v/>
      </c>
      <c r="X7" s="68" t="str">
        <f>IF(AND('Mapa final'!$Y$18="Muy Alta",'Mapa final'!$AA$18="Moderado"),CONCATENATE("R2C",'Mapa final'!$O$18),"")</f>
        <v/>
      </c>
      <c r="Y7" s="68" t="str">
        <f>IF(AND('Mapa final'!$Y$19="Muy Alta",'Mapa final'!$AA$19="Moderado"),CONCATENATE("R2C",'Mapa final'!$O$19),"")</f>
        <v/>
      </c>
      <c r="Z7" s="68" t="str">
        <f>IF(AND('Mapa final'!$Y$20="Muy Alta",'Mapa final'!$AA$20="Moderado"),CONCATENATE("R2C",'Mapa final'!$O$20),"")</f>
        <v/>
      </c>
      <c r="AA7" s="69" t="str">
        <f>IF(AND('Mapa final'!$Y$21="Muy Alta",'Mapa final'!$AA$21="Moderado"),CONCATENATE("R2C",'Mapa final'!$O$21),"")</f>
        <v/>
      </c>
      <c r="AB7" s="67" t="str">
        <f ca="1">IF(AND('Mapa final'!$Y$16="Muy Alta",'Mapa final'!$AA$16="Mayor"),CONCATENATE("R2C",'Mapa final'!$O$16),"")</f>
        <v/>
      </c>
      <c r="AC7" s="68" t="str">
        <f ca="1">IF(AND('Mapa final'!$Y$17="Muy Alta",'Mapa final'!$AA$17="Mayor"),CONCATENATE("R2C",'Mapa final'!$O$17),"")</f>
        <v/>
      </c>
      <c r="AD7" s="68" t="str">
        <f>IF(AND('Mapa final'!$Y$18="Muy Alta",'Mapa final'!$AA$18="Mayor"),CONCATENATE("R2C",'Mapa final'!$O$18),"")</f>
        <v/>
      </c>
      <c r="AE7" s="68" t="str">
        <f>IF(AND('Mapa final'!$Y$19="Muy Alta",'Mapa final'!$AA$19="Mayor"),CONCATENATE("R2C",'Mapa final'!$O$19),"")</f>
        <v/>
      </c>
      <c r="AF7" s="68" t="str">
        <f>IF(AND('Mapa final'!$Y$20="Muy Alta",'Mapa final'!$AA$20="Mayor"),CONCATENATE("R2C",'Mapa final'!$O$20),"")</f>
        <v/>
      </c>
      <c r="AG7" s="69" t="str">
        <f>IF(AND('Mapa final'!$Y$21="Muy Alta",'Mapa final'!$AA$21="Mayor"),CONCATENATE("R2C",'Mapa final'!$O$21),"")</f>
        <v/>
      </c>
      <c r="AH7" s="70" t="str">
        <f ca="1">IF(AND('Mapa final'!$Y$16="Muy Alta",'Mapa final'!$AA$16="Catastrófico"),CONCATENATE("R2C",'Mapa final'!$O$16),"")</f>
        <v/>
      </c>
      <c r="AI7" s="71" t="str">
        <f ca="1">IF(AND('Mapa final'!$Y$17="Muy Alta",'Mapa final'!$AA$17="Catastrófico"),CONCATENATE("R2C",'Mapa final'!$O$17),"")</f>
        <v/>
      </c>
      <c r="AJ7" s="71" t="str">
        <f>IF(AND('Mapa final'!$Y$18="Muy Alta",'Mapa final'!$AA$18="Catastrófico"),CONCATENATE("R2C",'Mapa final'!$O$18),"")</f>
        <v/>
      </c>
      <c r="AK7" s="71" t="str">
        <f>IF(AND('Mapa final'!$Y$19="Muy Alta",'Mapa final'!$AA$19="Catastrófico"),CONCATENATE("R2C",'Mapa final'!$O$19),"")</f>
        <v/>
      </c>
      <c r="AL7" s="71" t="str">
        <f>IF(AND('Mapa final'!$Y$20="Muy Alta",'Mapa final'!$AA$20="Catastrófico"),CONCATENATE("R2C",'Mapa final'!$O$20),"")</f>
        <v/>
      </c>
      <c r="AM7" s="72" t="str">
        <f>IF(AND('Mapa final'!$Y$21="Muy Alta",'Mapa final'!$AA$21="Catastrófico"),CONCATENATE("R2C",'Mapa final'!$O$21),"")</f>
        <v/>
      </c>
      <c r="AN7" s="99"/>
      <c r="AO7" s="350"/>
      <c r="AP7" s="351"/>
      <c r="AQ7" s="351"/>
      <c r="AR7" s="351"/>
      <c r="AS7" s="351"/>
      <c r="AT7" s="352"/>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row>
    <row r="8" spans="1:91" ht="15" customHeight="1" x14ac:dyDescent="0.25">
      <c r="A8" s="99"/>
      <c r="B8" s="288"/>
      <c r="C8" s="288"/>
      <c r="D8" s="289"/>
      <c r="E8" s="329"/>
      <c r="F8" s="330"/>
      <c r="G8" s="330"/>
      <c r="H8" s="330"/>
      <c r="I8" s="331"/>
      <c r="J8" s="67" t="str">
        <f>IF(AND('Mapa final'!$Y$22="Muy Alta",'Mapa final'!$AA$22="Leve"),CONCATENATE("R3C",'Mapa final'!$O$22),"")</f>
        <v/>
      </c>
      <c r="K8" s="68" t="str">
        <f>IF(AND('Mapa final'!$Y$23="Muy Alta",'Mapa final'!$AA$23="Leve"),CONCATENATE("R3C",'Mapa final'!$O$23),"")</f>
        <v/>
      </c>
      <c r="L8" s="68" t="str">
        <f>IF(AND('Mapa final'!$Y$24="Muy Alta",'Mapa final'!$AA$24="Leve"),CONCATENATE("R3C",'Mapa final'!$O$24),"")</f>
        <v/>
      </c>
      <c r="M8" s="68" t="str">
        <f>IF(AND('Mapa final'!$Y$25="Muy Alta",'Mapa final'!$AA$25="Leve"),CONCATENATE("R3C",'Mapa final'!$O$25),"")</f>
        <v/>
      </c>
      <c r="N8" s="68" t="str">
        <f>IF(AND('Mapa final'!$Y$26="Muy Alta",'Mapa final'!$AA$26="Leve"),CONCATENATE("R3C",'Mapa final'!$O$26),"")</f>
        <v/>
      </c>
      <c r="O8" s="69" t="str">
        <f>IF(AND('Mapa final'!$Y$27="Muy Alta",'Mapa final'!$AA$27="Leve"),CONCATENATE("R3C",'Mapa final'!$O$27),"")</f>
        <v/>
      </c>
      <c r="P8" s="67" t="str">
        <f>IF(AND('Mapa final'!$Y$22="Muy Alta",'Mapa final'!$AA$22="Menor"),CONCATENATE("R3C",'Mapa final'!$O$22),"")</f>
        <v/>
      </c>
      <c r="Q8" s="68" t="str">
        <f>IF(AND('Mapa final'!$Y$23="Muy Alta",'Mapa final'!$AA$23="Menor"),CONCATENATE("R3C",'Mapa final'!$O$23),"")</f>
        <v/>
      </c>
      <c r="R8" s="68" t="str">
        <f>IF(AND('Mapa final'!$Y$24="Muy Alta",'Mapa final'!$AA$24="Menor"),CONCATENATE("R3C",'Mapa final'!$O$24),"")</f>
        <v/>
      </c>
      <c r="S8" s="68" t="str">
        <f>IF(AND('Mapa final'!$Y$25="Muy Alta",'Mapa final'!$AA$25="Menor"),CONCATENATE("R3C",'Mapa final'!$O$25),"")</f>
        <v/>
      </c>
      <c r="T8" s="68" t="str">
        <f>IF(AND('Mapa final'!$Y$26="Muy Alta",'Mapa final'!$AA$26="Menor"),CONCATENATE("R3C",'Mapa final'!$O$26),"")</f>
        <v/>
      </c>
      <c r="U8" s="69" t="str">
        <f>IF(AND('Mapa final'!$Y$27="Muy Alta",'Mapa final'!$AA$27="Menor"),CONCATENATE("R3C",'Mapa final'!$O$27),"")</f>
        <v/>
      </c>
      <c r="V8" s="67" t="str">
        <f>IF(AND('Mapa final'!$Y$22="Muy Alta",'Mapa final'!$AA$22="Moderado"),CONCATENATE("R3C",'Mapa final'!$O$22),"")</f>
        <v/>
      </c>
      <c r="W8" s="68" t="str">
        <f>IF(AND('Mapa final'!$Y$23="Muy Alta",'Mapa final'!$AA$23="Moderado"),CONCATENATE("R3C",'Mapa final'!$O$23),"")</f>
        <v/>
      </c>
      <c r="X8" s="68" t="str">
        <f>IF(AND('Mapa final'!$Y$24="Muy Alta",'Mapa final'!$AA$24="Moderado"),CONCATENATE("R3C",'Mapa final'!$O$24),"")</f>
        <v/>
      </c>
      <c r="Y8" s="68" t="str">
        <f>IF(AND('Mapa final'!$Y$25="Muy Alta",'Mapa final'!$AA$25="Moderado"),CONCATENATE("R3C",'Mapa final'!$O$25),"")</f>
        <v/>
      </c>
      <c r="Z8" s="68" t="str">
        <f>IF(AND('Mapa final'!$Y$26="Muy Alta",'Mapa final'!$AA$26="Moderado"),CONCATENATE("R3C",'Mapa final'!$O$26),"")</f>
        <v/>
      </c>
      <c r="AA8" s="69" t="str">
        <f>IF(AND('Mapa final'!$Y$27="Muy Alta",'Mapa final'!$AA$27="Moderado"),CONCATENATE("R3C",'Mapa final'!$O$27),"")</f>
        <v/>
      </c>
      <c r="AB8" s="67" t="str">
        <f>IF(AND('Mapa final'!$Y$22="Muy Alta",'Mapa final'!$AA$22="Mayor"),CONCATENATE("R3C",'Mapa final'!$O$22),"")</f>
        <v/>
      </c>
      <c r="AC8" s="68" t="str">
        <f>IF(AND('Mapa final'!$Y$23="Muy Alta",'Mapa final'!$AA$23="Mayor"),CONCATENATE("R3C",'Mapa final'!$O$23),"")</f>
        <v/>
      </c>
      <c r="AD8" s="68" t="str">
        <f>IF(AND('Mapa final'!$Y$24="Muy Alta",'Mapa final'!$AA$24="Mayor"),CONCATENATE("R3C",'Mapa final'!$O$24),"")</f>
        <v/>
      </c>
      <c r="AE8" s="68" t="str">
        <f>IF(AND('Mapa final'!$Y$25="Muy Alta",'Mapa final'!$AA$25="Mayor"),CONCATENATE("R3C",'Mapa final'!$O$25),"")</f>
        <v/>
      </c>
      <c r="AF8" s="68" t="str">
        <f>IF(AND('Mapa final'!$Y$26="Muy Alta",'Mapa final'!$AA$26="Mayor"),CONCATENATE("R3C",'Mapa final'!$O$26),"")</f>
        <v/>
      </c>
      <c r="AG8" s="69" t="str">
        <f>IF(AND('Mapa final'!$Y$27="Muy Alta",'Mapa final'!$AA$27="Mayor"),CONCATENATE("R3C",'Mapa final'!$O$27),"")</f>
        <v/>
      </c>
      <c r="AH8" s="70" t="str">
        <f>IF(AND('Mapa final'!$Y$22="Muy Alta",'Mapa final'!$AA$22="Catastrófico"),CONCATENATE("R3C",'Mapa final'!$O$22),"")</f>
        <v/>
      </c>
      <c r="AI8" s="71" t="str">
        <f>IF(AND('Mapa final'!$Y$23="Muy Alta",'Mapa final'!$AA$23="Catastrófico"),CONCATENATE("R3C",'Mapa final'!$O$23),"")</f>
        <v/>
      </c>
      <c r="AJ8" s="71" t="str">
        <f>IF(AND('Mapa final'!$Y$24="Muy Alta",'Mapa final'!$AA$24="Catastrófico"),CONCATENATE("R3C",'Mapa final'!$O$24),"")</f>
        <v/>
      </c>
      <c r="AK8" s="71" t="str">
        <f>IF(AND('Mapa final'!$Y$25="Muy Alta",'Mapa final'!$AA$25="Catastrófico"),CONCATENATE("R3C",'Mapa final'!$O$25),"")</f>
        <v/>
      </c>
      <c r="AL8" s="71" t="str">
        <f>IF(AND('Mapa final'!$Y$26="Muy Alta",'Mapa final'!$AA$26="Catastrófico"),CONCATENATE("R3C",'Mapa final'!$O$26),"")</f>
        <v/>
      </c>
      <c r="AM8" s="72" t="str">
        <f>IF(AND('Mapa final'!$Y$27="Muy Alta",'Mapa final'!$AA$27="Catastrófico"),CONCATENATE("R3C",'Mapa final'!$O$27),"")</f>
        <v/>
      </c>
      <c r="AN8" s="99"/>
      <c r="AO8" s="350"/>
      <c r="AP8" s="351"/>
      <c r="AQ8" s="351"/>
      <c r="AR8" s="351"/>
      <c r="AS8" s="351"/>
      <c r="AT8" s="352"/>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row>
    <row r="9" spans="1:91" ht="15" customHeight="1" x14ac:dyDescent="0.25">
      <c r="A9" s="99"/>
      <c r="B9" s="288"/>
      <c r="C9" s="288"/>
      <c r="D9" s="289"/>
      <c r="E9" s="329"/>
      <c r="F9" s="330"/>
      <c r="G9" s="330"/>
      <c r="H9" s="330"/>
      <c r="I9" s="331"/>
      <c r="J9" s="67" t="str">
        <f>IF(AND('Mapa final'!$Y$28="Muy Alta",'Mapa final'!$AA$28="Leve"),CONCATENATE("R4C",'Mapa final'!$O$28),"")</f>
        <v/>
      </c>
      <c r="K9" s="68" t="str">
        <f>IF(AND('Mapa final'!$Y$29="Muy Alta",'Mapa final'!$AA$29="Leve"),CONCATENATE("R4C",'Mapa final'!$O$29),"")</f>
        <v/>
      </c>
      <c r="L9" s="73" t="str">
        <f>IF(AND('Mapa final'!$Y$30="Muy Alta",'Mapa final'!$AA$30="Leve"),CONCATENATE("R4C",'Mapa final'!$O$30),"")</f>
        <v/>
      </c>
      <c r="M9" s="73" t="str">
        <f>IF(AND('Mapa final'!$Y$31="Muy Alta",'Mapa final'!$AA$31="Leve"),CONCATENATE("R4C",'Mapa final'!$O$31),"")</f>
        <v/>
      </c>
      <c r="N9" s="73" t="str">
        <f>IF(AND('Mapa final'!$Y$32="Muy Alta",'Mapa final'!$AA$32="Leve"),CONCATENATE("R4C",'Mapa final'!$O$32),"")</f>
        <v/>
      </c>
      <c r="O9" s="69" t="str">
        <f>IF(AND('Mapa final'!$Y$33="Muy Alta",'Mapa final'!$AA$33="Leve"),CONCATENATE("R4C",'Mapa final'!$O$33),"")</f>
        <v/>
      </c>
      <c r="P9" s="67" t="str">
        <f>IF(AND('Mapa final'!$Y$28="Muy Alta",'Mapa final'!$AA$28="Menor"),CONCATENATE("R4C",'Mapa final'!$O$28),"")</f>
        <v/>
      </c>
      <c r="Q9" s="68" t="str">
        <f>IF(AND('Mapa final'!$Y$29="Muy Alta",'Mapa final'!$AA$29="Menor"),CONCATENATE("R4C",'Mapa final'!$O$29),"")</f>
        <v/>
      </c>
      <c r="R9" s="73" t="str">
        <f>IF(AND('Mapa final'!$Y$30="Muy Alta",'Mapa final'!$AA$30="Menor"),CONCATENATE("R4C",'Mapa final'!$O$30),"")</f>
        <v/>
      </c>
      <c r="S9" s="73" t="str">
        <f>IF(AND('Mapa final'!$Y$31="Muy Alta",'Mapa final'!$AA$31="Menor"),CONCATENATE("R4C",'Mapa final'!$O$31),"")</f>
        <v/>
      </c>
      <c r="T9" s="73" t="str">
        <f>IF(AND('Mapa final'!$Y$32="Muy Alta",'Mapa final'!$AA$32="Menor"),CONCATENATE("R4C",'Mapa final'!$O$32),"")</f>
        <v/>
      </c>
      <c r="U9" s="69" t="str">
        <f>IF(AND('Mapa final'!$Y$33="Muy Alta",'Mapa final'!$AA$33="Menor"),CONCATENATE("R4C",'Mapa final'!$O$33),"")</f>
        <v/>
      </c>
      <c r="V9" s="67" t="str">
        <f>IF(AND('Mapa final'!$Y$28="Muy Alta",'Mapa final'!$AA$28="Moderado"),CONCATENATE("R4C",'Mapa final'!$O$28),"")</f>
        <v/>
      </c>
      <c r="W9" s="68" t="str">
        <f>IF(AND('Mapa final'!$Y$29="Muy Alta",'Mapa final'!$AA$29="Moderado"),CONCATENATE("R4C",'Mapa final'!$O$29),"")</f>
        <v/>
      </c>
      <c r="X9" s="73" t="str">
        <f>IF(AND('Mapa final'!$Y$30="Muy Alta",'Mapa final'!$AA$30="Moderado"),CONCATENATE("R4C",'Mapa final'!$O$30),"")</f>
        <v/>
      </c>
      <c r="Y9" s="73" t="str">
        <f>IF(AND('Mapa final'!$Y$31="Muy Alta",'Mapa final'!$AA$31="Moderado"),CONCATENATE("R4C",'Mapa final'!$O$31),"")</f>
        <v/>
      </c>
      <c r="Z9" s="73" t="str">
        <f>IF(AND('Mapa final'!$Y$32="Muy Alta",'Mapa final'!$AA$32="Moderado"),CONCATENATE("R4C",'Mapa final'!$O$32),"")</f>
        <v/>
      </c>
      <c r="AA9" s="69" t="str">
        <f>IF(AND('Mapa final'!$Y$33="Muy Alta",'Mapa final'!$AA$33="Moderado"),CONCATENATE("R4C",'Mapa final'!$O$33),"")</f>
        <v/>
      </c>
      <c r="AB9" s="67" t="str">
        <f>IF(AND('Mapa final'!$Y$28="Muy Alta",'Mapa final'!$AA$28="Mayor"),CONCATENATE("R4C",'Mapa final'!$O$28),"")</f>
        <v/>
      </c>
      <c r="AC9" s="68" t="str">
        <f>IF(AND('Mapa final'!$Y$29="Muy Alta",'Mapa final'!$AA$29="Mayor"),CONCATENATE("R4C",'Mapa final'!$O$29),"")</f>
        <v/>
      </c>
      <c r="AD9" s="73" t="str">
        <f>IF(AND('Mapa final'!$Y$30="Muy Alta",'Mapa final'!$AA$30="Mayor"),CONCATENATE("R4C",'Mapa final'!$O$30),"")</f>
        <v/>
      </c>
      <c r="AE9" s="73" t="str">
        <f>IF(AND('Mapa final'!$Y$31="Muy Alta",'Mapa final'!$AA$31="Mayor"),CONCATENATE("R4C",'Mapa final'!$O$31),"")</f>
        <v/>
      </c>
      <c r="AF9" s="73" t="str">
        <f>IF(AND('Mapa final'!$Y$32="Muy Alta",'Mapa final'!$AA$32="Mayor"),CONCATENATE("R4C",'Mapa final'!$O$32),"")</f>
        <v/>
      </c>
      <c r="AG9" s="69" t="str">
        <f>IF(AND('Mapa final'!$Y$33="Muy Alta",'Mapa final'!$AA$33="Mayor"),CONCATENATE("R4C",'Mapa final'!$O$33),"")</f>
        <v/>
      </c>
      <c r="AH9" s="70" t="str">
        <f>IF(AND('Mapa final'!$Y$28="Muy Alta",'Mapa final'!$AA$28="Catastrófico"),CONCATENATE("R4C",'Mapa final'!$O$28),"")</f>
        <v/>
      </c>
      <c r="AI9" s="71" t="str">
        <f>IF(AND('Mapa final'!$Y$29="Muy Alta",'Mapa final'!$AA$29="Catastrófico"),CONCATENATE("R4C",'Mapa final'!$O$29),"")</f>
        <v/>
      </c>
      <c r="AJ9" s="71" t="str">
        <f>IF(AND('Mapa final'!$Y$30="Muy Alta",'Mapa final'!$AA$30="Catastrófico"),CONCATENATE("R4C",'Mapa final'!$O$30),"")</f>
        <v/>
      </c>
      <c r="AK9" s="71" t="str">
        <f>IF(AND('Mapa final'!$Y$31="Muy Alta",'Mapa final'!$AA$31="Catastrófico"),CONCATENATE("R4C",'Mapa final'!$O$31),"")</f>
        <v/>
      </c>
      <c r="AL9" s="71" t="str">
        <f>IF(AND('Mapa final'!$Y$32="Muy Alta",'Mapa final'!$AA$32="Catastrófico"),CONCATENATE("R4C",'Mapa final'!$O$32),"")</f>
        <v/>
      </c>
      <c r="AM9" s="72" t="str">
        <f>IF(AND('Mapa final'!$Y$33="Muy Alta",'Mapa final'!$AA$33="Catastrófico"),CONCATENATE("R4C",'Mapa final'!$O$33),"")</f>
        <v/>
      </c>
      <c r="AN9" s="99"/>
      <c r="AO9" s="350"/>
      <c r="AP9" s="351"/>
      <c r="AQ9" s="351"/>
      <c r="AR9" s="351"/>
      <c r="AS9" s="351"/>
      <c r="AT9" s="352"/>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row>
    <row r="10" spans="1:91" ht="15" customHeight="1" x14ac:dyDescent="0.25">
      <c r="A10" s="99"/>
      <c r="B10" s="288"/>
      <c r="C10" s="288"/>
      <c r="D10" s="289"/>
      <c r="E10" s="329"/>
      <c r="F10" s="330"/>
      <c r="G10" s="330"/>
      <c r="H10" s="330"/>
      <c r="I10" s="331"/>
      <c r="J10" s="67" t="str">
        <f>IF(AND('Mapa final'!$Y$34="Muy Alta",'Mapa final'!$AA$34="Leve"),CONCATENATE("R5C",'Mapa final'!$O$34),"")</f>
        <v/>
      </c>
      <c r="K10" s="68" t="str">
        <f>IF(AND('Mapa final'!$Y$35="Muy Alta",'Mapa final'!$AA$35="Leve"),CONCATENATE("R5C",'Mapa final'!$O$35),"")</f>
        <v/>
      </c>
      <c r="L10" s="73" t="str">
        <f>IF(AND('Mapa final'!$Y$36="Muy Alta",'Mapa final'!$AA$36="Leve"),CONCATENATE("R5C",'Mapa final'!$O$36),"")</f>
        <v/>
      </c>
      <c r="M10" s="73" t="str">
        <f>IF(AND('Mapa final'!$Y$37="Muy Alta",'Mapa final'!$AA$37="Leve"),CONCATENATE("R5C",'Mapa final'!$O$37),"")</f>
        <v/>
      </c>
      <c r="N10" s="73" t="str">
        <f>IF(AND('Mapa final'!$Y$38="Muy Alta",'Mapa final'!$AA$38="Leve"),CONCATENATE("R5C",'Mapa final'!$O$38),"")</f>
        <v/>
      </c>
      <c r="O10" s="69" t="str">
        <f>IF(AND('Mapa final'!$Y$39="Muy Alta",'Mapa final'!$AA$39="Leve"),CONCATENATE("R5C",'Mapa final'!$O$39),"")</f>
        <v/>
      </c>
      <c r="P10" s="67" t="str">
        <f>IF(AND('Mapa final'!$Y$34="Muy Alta",'Mapa final'!$AA$34="Menor"),CONCATENATE("R5C",'Mapa final'!$O$34),"")</f>
        <v/>
      </c>
      <c r="Q10" s="68" t="str">
        <f>IF(AND('Mapa final'!$Y$35="Muy Alta",'Mapa final'!$AA$35="Menor"),CONCATENATE("R5C",'Mapa final'!$O$35),"")</f>
        <v/>
      </c>
      <c r="R10" s="73" t="str">
        <f>IF(AND('Mapa final'!$Y$36="Muy Alta",'Mapa final'!$AA$36="Menor"),CONCATENATE("R5C",'Mapa final'!$O$36),"")</f>
        <v/>
      </c>
      <c r="S10" s="73" t="str">
        <f>IF(AND('Mapa final'!$Y$37="Muy Alta",'Mapa final'!$AA$37="Menor"),CONCATENATE("R5C",'Mapa final'!$O$37),"")</f>
        <v/>
      </c>
      <c r="T10" s="73" t="str">
        <f>IF(AND('Mapa final'!$Y$38="Muy Alta",'Mapa final'!$AA$38="Menor"),CONCATENATE("R5C",'Mapa final'!$O$38),"")</f>
        <v/>
      </c>
      <c r="U10" s="69" t="str">
        <f>IF(AND('Mapa final'!$Y$39="Muy Alta",'Mapa final'!$AA$39="Menor"),CONCATENATE("R5C",'Mapa final'!$O$39),"")</f>
        <v/>
      </c>
      <c r="V10" s="67" t="str">
        <f>IF(AND('Mapa final'!$Y$34="Muy Alta",'Mapa final'!$AA$34="Moderado"),CONCATENATE("R5C",'Mapa final'!$O$34),"")</f>
        <v/>
      </c>
      <c r="W10" s="68" t="str">
        <f>IF(AND('Mapa final'!$Y$35="Muy Alta",'Mapa final'!$AA$35="Moderado"),CONCATENATE("R5C",'Mapa final'!$O$35),"")</f>
        <v/>
      </c>
      <c r="X10" s="73" t="str">
        <f>IF(AND('Mapa final'!$Y$36="Muy Alta",'Mapa final'!$AA$36="Moderado"),CONCATENATE("R5C",'Mapa final'!$O$36),"")</f>
        <v/>
      </c>
      <c r="Y10" s="73" t="str">
        <f>IF(AND('Mapa final'!$Y$37="Muy Alta",'Mapa final'!$AA$37="Moderado"),CONCATENATE("R5C",'Mapa final'!$O$37),"")</f>
        <v/>
      </c>
      <c r="Z10" s="73" t="str">
        <f>IF(AND('Mapa final'!$Y$38="Muy Alta",'Mapa final'!$AA$38="Moderado"),CONCATENATE("R5C",'Mapa final'!$O$38),"")</f>
        <v/>
      </c>
      <c r="AA10" s="69" t="str">
        <f>IF(AND('Mapa final'!$Y$39="Muy Alta",'Mapa final'!$AA$39="Moderado"),CONCATENATE("R5C",'Mapa final'!$O$39),"")</f>
        <v/>
      </c>
      <c r="AB10" s="67" t="str">
        <f>IF(AND('Mapa final'!$Y$34="Muy Alta",'Mapa final'!$AA$34="Mayor"),CONCATENATE("R5C",'Mapa final'!$O$34),"")</f>
        <v/>
      </c>
      <c r="AC10" s="68" t="str">
        <f>IF(AND('Mapa final'!$Y$35="Muy Alta",'Mapa final'!$AA$35="Mayor"),CONCATENATE("R5C",'Mapa final'!$O$35),"")</f>
        <v/>
      </c>
      <c r="AD10" s="73" t="str">
        <f>IF(AND('Mapa final'!$Y$36="Muy Alta",'Mapa final'!$AA$36="Mayor"),CONCATENATE("R5C",'Mapa final'!$O$36),"")</f>
        <v/>
      </c>
      <c r="AE10" s="73" t="str">
        <f>IF(AND('Mapa final'!$Y$37="Muy Alta",'Mapa final'!$AA$37="Mayor"),CONCATENATE("R5C",'Mapa final'!$O$37),"")</f>
        <v/>
      </c>
      <c r="AF10" s="73" t="str">
        <f>IF(AND('Mapa final'!$Y$38="Muy Alta",'Mapa final'!$AA$38="Mayor"),CONCATENATE("R5C",'Mapa final'!$O$38),"")</f>
        <v/>
      </c>
      <c r="AG10" s="69" t="str">
        <f>IF(AND('Mapa final'!$Y$39="Muy Alta",'Mapa final'!$AA$39="Mayor"),CONCATENATE("R5C",'Mapa final'!$O$39),"")</f>
        <v/>
      </c>
      <c r="AH10" s="70" t="str">
        <f>IF(AND('Mapa final'!$Y$34="Muy Alta",'Mapa final'!$AA$34="Catastrófico"),CONCATENATE("R5C",'Mapa final'!$O$34),"")</f>
        <v/>
      </c>
      <c r="AI10" s="71" t="str">
        <f>IF(AND('Mapa final'!$Y$35="Muy Alta",'Mapa final'!$AA$35="Catastrófico"),CONCATENATE("R5C",'Mapa final'!$O$35),"")</f>
        <v/>
      </c>
      <c r="AJ10" s="71" t="str">
        <f>IF(AND('Mapa final'!$Y$36="Muy Alta",'Mapa final'!$AA$36="Catastrófico"),CONCATENATE("R5C",'Mapa final'!$O$36),"")</f>
        <v/>
      </c>
      <c r="AK10" s="71" t="str">
        <f>IF(AND('Mapa final'!$Y$37="Muy Alta",'Mapa final'!$AA$37="Catastrófico"),CONCATENATE("R5C",'Mapa final'!$O$37),"")</f>
        <v/>
      </c>
      <c r="AL10" s="71" t="str">
        <f>IF(AND('Mapa final'!$Y$38="Muy Alta",'Mapa final'!$AA$38="Catastrófico"),CONCATENATE("R5C",'Mapa final'!$O$38),"")</f>
        <v/>
      </c>
      <c r="AM10" s="72" t="str">
        <f>IF(AND('Mapa final'!$Y$39="Muy Alta",'Mapa final'!$AA$39="Catastrófico"),CONCATENATE("R5C",'Mapa final'!$O$39),"")</f>
        <v/>
      </c>
      <c r="AN10" s="99"/>
      <c r="AO10" s="350"/>
      <c r="AP10" s="351"/>
      <c r="AQ10" s="351"/>
      <c r="AR10" s="351"/>
      <c r="AS10" s="351"/>
      <c r="AT10" s="352"/>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row>
    <row r="11" spans="1:91" ht="15" customHeight="1" x14ac:dyDescent="0.25">
      <c r="A11" s="99"/>
      <c r="B11" s="288"/>
      <c r="C11" s="288"/>
      <c r="D11" s="289"/>
      <c r="E11" s="329"/>
      <c r="F11" s="330"/>
      <c r="G11" s="330"/>
      <c r="H11" s="330"/>
      <c r="I11" s="331"/>
      <c r="J11" s="67" t="str">
        <f>IF(AND('Mapa final'!$Y$40="Muy Alta",'Mapa final'!$AA$40="Leve"),CONCATENATE("R6C",'Mapa final'!$O$40),"")</f>
        <v/>
      </c>
      <c r="K11" s="68" t="str">
        <f>IF(AND('Mapa final'!$Y$41="Muy Alta",'Mapa final'!$AA$41="Leve"),CONCATENATE("R6C",'Mapa final'!$O$41),"")</f>
        <v/>
      </c>
      <c r="L11" s="73" t="str">
        <f>IF(AND('Mapa final'!$Y$42="Muy Alta",'Mapa final'!$AA$42="Leve"),CONCATENATE("R6C",'Mapa final'!$O$42),"")</f>
        <v/>
      </c>
      <c r="M11" s="73" t="str">
        <f>IF(AND('Mapa final'!$Y$43="Muy Alta",'Mapa final'!$AA$43="Leve"),CONCATENATE("R6C",'Mapa final'!$O$43),"")</f>
        <v/>
      </c>
      <c r="N11" s="73" t="str">
        <f>IF(AND('Mapa final'!$Y$44="Muy Alta",'Mapa final'!$AA$44="Leve"),CONCATENATE("R6C",'Mapa final'!$O$44),"")</f>
        <v/>
      </c>
      <c r="O11" s="69" t="str">
        <f>IF(AND('Mapa final'!$Y$45="Muy Alta",'Mapa final'!$AA$45="Leve"),CONCATENATE("R6C",'Mapa final'!$O$45),"")</f>
        <v/>
      </c>
      <c r="P11" s="67" t="str">
        <f>IF(AND('Mapa final'!$Y$40="Muy Alta",'Mapa final'!$AA$40="Menor"),CONCATENATE("R6C",'Mapa final'!$O$40),"")</f>
        <v/>
      </c>
      <c r="Q11" s="68" t="str">
        <f>IF(AND('Mapa final'!$Y$41="Muy Alta",'Mapa final'!$AA$41="Menor"),CONCATENATE("R6C",'Mapa final'!$O$41),"")</f>
        <v/>
      </c>
      <c r="R11" s="73" t="str">
        <f>IF(AND('Mapa final'!$Y$42="Muy Alta",'Mapa final'!$AA$42="Menor"),CONCATENATE("R6C",'Mapa final'!$O$42),"")</f>
        <v/>
      </c>
      <c r="S11" s="73" t="str">
        <f>IF(AND('Mapa final'!$Y$43="Muy Alta",'Mapa final'!$AA$43="Menor"),CONCATENATE("R6C",'Mapa final'!$O$43),"")</f>
        <v/>
      </c>
      <c r="T11" s="73" t="str">
        <f>IF(AND('Mapa final'!$Y$44="Muy Alta",'Mapa final'!$AA$44="Menor"),CONCATENATE("R6C",'Mapa final'!$O$44),"")</f>
        <v/>
      </c>
      <c r="U11" s="69" t="str">
        <f>IF(AND('Mapa final'!$Y$45="Muy Alta",'Mapa final'!$AA$45="Menor"),CONCATENATE("R6C",'Mapa final'!$O$45),"")</f>
        <v/>
      </c>
      <c r="V11" s="67" t="str">
        <f>IF(AND('Mapa final'!$Y$40="Muy Alta",'Mapa final'!$AA$40="Moderado"),CONCATENATE("R6C",'Mapa final'!$O$40),"")</f>
        <v/>
      </c>
      <c r="W11" s="68" t="str">
        <f>IF(AND('Mapa final'!$Y$41="Muy Alta",'Mapa final'!$AA$41="Moderado"),CONCATENATE("R6C",'Mapa final'!$O$41),"")</f>
        <v/>
      </c>
      <c r="X11" s="73" t="str">
        <f>IF(AND('Mapa final'!$Y$42="Muy Alta",'Mapa final'!$AA$42="Moderado"),CONCATENATE("R6C",'Mapa final'!$O$42),"")</f>
        <v/>
      </c>
      <c r="Y11" s="73" t="str">
        <f>IF(AND('Mapa final'!$Y$43="Muy Alta",'Mapa final'!$AA$43="Moderado"),CONCATENATE("R6C",'Mapa final'!$O$43),"")</f>
        <v/>
      </c>
      <c r="Z11" s="73" t="str">
        <f>IF(AND('Mapa final'!$Y$44="Muy Alta",'Mapa final'!$AA$44="Moderado"),CONCATENATE("R6C",'Mapa final'!$O$44),"")</f>
        <v/>
      </c>
      <c r="AA11" s="69" t="str">
        <f>IF(AND('Mapa final'!$Y$45="Muy Alta",'Mapa final'!$AA$45="Moderado"),CONCATENATE("R6C",'Mapa final'!$O$45),"")</f>
        <v/>
      </c>
      <c r="AB11" s="67" t="str">
        <f>IF(AND('Mapa final'!$Y$40="Muy Alta",'Mapa final'!$AA$40="Mayor"),CONCATENATE("R6C",'Mapa final'!$O$40),"")</f>
        <v/>
      </c>
      <c r="AC11" s="68" t="str">
        <f>IF(AND('Mapa final'!$Y$41="Muy Alta",'Mapa final'!$AA$41="Mayor"),CONCATENATE("R6C",'Mapa final'!$O$41),"")</f>
        <v/>
      </c>
      <c r="AD11" s="73" t="str">
        <f>IF(AND('Mapa final'!$Y$42="Muy Alta",'Mapa final'!$AA$42="Mayor"),CONCATENATE("R6C",'Mapa final'!$O$42),"")</f>
        <v/>
      </c>
      <c r="AE11" s="73" t="str">
        <f>IF(AND('Mapa final'!$Y$43="Muy Alta",'Mapa final'!$AA$43="Mayor"),CONCATENATE("R6C",'Mapa final'!$O$43),"")</f>
        <v/>
      </c>
      <c r="AF11" s="73" t="str">
        <f>IF(AND('Mapa final'!$Y$44="Muy Alta",'Mapa final'!$AA$44="Mayor"),CONCATENATE("R6C",'Mapa final'!$O$44),"")</f>
        <v/>
      </c>
      <c r="AG11" s="69" t="str">
        <f>IF(AND('Mapa final'!$Y$45="Muy Alta",'Mapa final'!$AA$45="Mayor"),CONCATENATE("R6C",'Mapa final'!$O$45),"")</f>
        <v/>
      </c>
      <c r="AH11" s="70" t="str">
        <f>IF(AND('Mapa final'!$Y$40="Muy Alta",'Mapa final'!$AA$40="Catastrófico"),CONCATENATE("R6C",'Mapa final'!$O$40),"")</f>
        <v/>
      </c>
      <c r="AI11" s="71" t="str">
        <f>IF(AND('Mapa final'!$Y$41="Muy Alta",'Mapa final'!$AA$41="Catastrófico"),CONCATENATE("R6C",'Mapa final'!$O$41),"")</f>
        <v/>
      </c>
      <c r="AJ11" s="71" t="str">
        <f>IF(AND('Mapa final'!$Y$42="Muy Alta",'Mapa final'!$AA$42="Catastrófico"),CONCATENATE("R6C",'Mapa final'!$O$42),"")</f>
        <v/>
      </c>
      <c r="AK11" s="71" t="str">
        <f>IF(AND('Mapa final'!$Y$43="Muy Alta",'Mapa final'!$AA$43="Catastrófico"),CONCATENATE("R6C",'Mapa final'!$O$43),"")</f>
        <v/>
      </c>
      <c r="AL11" s="71" t="str">
        <f>IF(AND('Mapa final'!$Y$44="Muy Alta",'Mapa final'!$AA$44="Catastrófico"),CONCATENATE("R6C",'Mapa final'!$O$44),"")</f>
        <v/>
      </c>
      <c r="AM11" s="72" t="str">
        <f>IF(AND('Mapa final'!$Y$45="Muy Alta",'Mapa final'!$AA$45="Catastrófico"),CONCATENATE("R6C",'Mapa final'!$O$45),"")</f>
        <v/>
      </c>
      <c r="AN11" s="99"/>
      <c r="AO11" s="350"/>
      <c r="AP11" s="351"/>
      <c r="AQ11" s="351"/>
      <c r="AR11" s="351"/>
      <c r="AS11" s="351"/>
      <c r="AT11" s="352"/>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row>
    <row r="12" spans="1:91" ht="15" customHeight="1" x14ac:dyDescent="0.25">
      <c r="A12" s="99"/>
      <c r="B12" s="288"/>
      <c r="C12" s="288"/>
      <c r="D12" s="289"/>
      <c r="E12" s="329"/>
      <c r="F12" s="330"/>
      <c r="G12" s="330"/>
      <c r="H12" s="330"/>
      <c r="I12" s="331"/>
      <c r="J12" s="67" t="str">
        <f>IF(AND('Mapa final'!$Y$46="Muy Alta",'Mapa final'!$AA$46="Leve"),CONCATENATE("R7C",'Mapa final'!$O$46),"")</f>
        <v/>
      </c>
      <c r="K12" s="68" t="str">
        <f>IF(AND('Mapa final'!$Y$47="Muy Alta",'Mapa final'!$AA$47="Leve"),CONCATENATE("R7C",'Mapa final'!$O$47),"")</f>
        <v/>
      </c>
      <c r="L12" s="73" t="str">
        <f>IF(AND('Mapa final'!$Y$48="Muy Alta",'Mapa final'!$AA$48="Leve"),CONCATENATE("R7C",'Mapa final'!$O$48),"")</f>
        <v/>
      </c>
      <c r="M12" s="73" t="str">
        <f>IF(AND('Mapa final'!$Y$49="Muy Alta",'Mapa final'!$AA$49="Leve"),CONCATENATE("R7C",'Mapa final'!$O$49),"")</f>
        <v/>
      </c>
      <c r="N12" s="73" t="str">
        <f>IF(AND('Mapa final'!$Y$50="Muy Alta",'Mapa final'!$AA$50="Leve"),CONCATENATE("R7C",'Mapa final'!$O$50),"")</f>
        <v/>
      </c>
      <c r="O12" s="69" t="str">
        <f>IF(AND('Mapa final'!$Y$51="Muy Alta",'Mapa final'!$AA$51="Leve"),CONCATENATE("R7C",'Mapa final'!$O$51),"")</f>
        <v/>
      </c>
      <c r="P12" s="67" t="str">
        <f>IF(AND('Mapa final'!$Y$46="Muy Alta",'Mapa final'!$AA$46="Menor"),CONCATENATE("R7C",'Mapa final'!$O$46),"")</f>
        <v/>
      </c>
      <c r="Q12" s="68" t="str">
        <f>IF(AND('Mapa final'!$Y$47="Muy Alta",'Mapa final'!$AA$47="Menor"),CONCATENATE("R7C",'Mapa final'!$O$47),"")</f>
        <v/>
      </c>
      <c r="R12" s="73" t="str">
        <f>IF(AND('Mapa final'!$Y$48="Muy Alta",'Mapa final'!$AA$48="Menor"),CONCATENATE("R7C",'Mapa final'!$O$48),"")</f>
        <v/>
      </c>
      <c r="S12" s="73" t="str">
        <f>IF(AND('Mapa final'!$Y$49="Muy Alta",'Mapa final'!$AA$49="Menor"),CONCATENATE("R7C",'Mapa final'!$O$49),"")</f>
        <v/>
      </c>
      <c r="T12" s="73" t="str">
        <f>IF(AND('Mapa final'!$Y$50="Muy Alta",'Mapa final'!$AA$50="Menor"),CONCATENATE("R7C",'Mapa final'!$O$50),"")</f>
        <v/>
      </c>
      <c r="U12" s="69" t="str">
        <f>IF(AND('Mapa final'!$Y$51="Muy Alta",'Mapa final'!$AA$51="Menor"),CONCATENATE("R7C",'Mapa final'!$O$51),"")</f>
        <v/>
      </c>
      <c r="V12" s="67" t="str">
        <f>IF(AND('Mapa final'!$Y$46="Muy Alta",'Mapa final'!$AA$46="Moderado"),CONCATENATE("R7C",'Mapa final'!$O$46),"")</f>
        <v/>
      </c>
      <c r="W12" s="68" t="str">
        <f>IF(AND('Mapa final'!$Y$47="Muy Alta",'Mapa final'!$AA$47="Moderado"),CONCATENATE("R7C",'Mapa final'!$O$47),"")</f>
        <v/>
      </c>
      <c r="X12" s="73" t="str">
        <f>IF(AND('Mapa final'!$Y$48="Muy Alta",'Mapa final'!$AA$48="Moderado"),CONCATENATE("R7C",'Mapa final'!$O$48),"")</f>
        <v/>
      </c>
      <c r="Y12" s="73" t="str">
        <f>IF(AND('Mapa final'!$Y$49="Muy Alta",'Mapa final'!$AA$49="Moderado"),CONCATENATE("R7C",'Mapa final'!$O$49),"")</f>
        <v/>
      </c>
      <c r="Z12" s="73" t="str">
        <f>IF(AND('Mapa final'!$Y$50="Muy Alta",'Mapa final'!$AA$50="Moderado"),CONCATENATE("R7C",'Mapa final'!$O$50),"")</f>
        <v/>
      </c>
      <c r="AA12" s="69" t="str">
        <f>IF(AND('Mapa final'!$Y$51="Muy Alta",'Mapa final'!$AA$51="Moderado"),CONCATENATE("R7C",'Mapa final'!$O$51),"")</f>
        <v/>
      </c>
      <c r="AB12" s="67" t="str">
        <f>IF(AND('Mapa final'!$Y$46="Muy Alta",'Mapa final'!$AA$46="Mayor"),CONCATENATE("R7C",'Mapa final'!$O$46),"")</f>
        <v/>
      </c>
      <c r="AC12" s="68" t="str">
        <f>IF(AND('Mapa final'!$Y$47="Muy Alta",'Mapa final'!$AA$47="Mayor"),CONCATENATE("R7C",'Mapa final'!$O$47),"")</f>
        <v/>
      </c>
      <c r="AD12" s="73" t="str">
        <f>IF(AND('Mapa final'!$Y$48="Muy Alta",'Mapa final'!$AA$48="Mayor"),CONCATENATE("R7C",'Mapa final'!$O$48),"")</f>
        <v/>
      </c>
      <c r="AE12" s="73" t="str">
        <f>IF(AND('Mapa final'!$Y$49="Muy Alta",'Mapa final'!$AA$49="Mayor"),CONCATENATE("R7C",'Mapa final'!$O$49),"")</f>
        <v/>
      </c>
      <c r="AF12" s="73" t="str">
        <f>IF(AND('Mapa final'!$Y$50="Muy Alta",'Mapa final'!$AA$50="Mayor"),CONCATENATE("R7C",'Mapa final'!$O$50),"")</f>
        <v/>
      </c>
      <c r="AG12" s="69" t="str">
        <f>IF(AND('Mapa final'!$Y$51="Muy Alta",'Mapa final'!$AA$51="Mayor"),CONCATENATE("R7C",'Mapa final'!$O$51),"")</f>
        <v/>
      </c>
      <c r="AH12" s="70" t="str">
        <f>IF(AND('Mapa final'!$Y$46="Muy Alta",'Mapa final'!$AA$46="Catastrófico"),CONCATENATE("R7C",'Mapa final'!$O$46),"")</f>
        <v/>
      </c>
      <c r="AI12" s="71" t="str">
        <f>IF(AND('Mapa final'!$Y$47="Muy Alta",'Mapa final'!$AA$47="Catastrófico"),CONCATENATE("R7C",'Mapa final'!$O$47),"")</f>
        <v/>
      </c>
      <c r="AJ12" s="71" t="str">
        <f>IF(AND('Mapa final'!$Y$48="Muy Alta",'Mapa final'!$AA$48="Catastrófico"),CONCATENATE("R7C",'Mapa final'!$O$48),"")</f>
        <v/>
      </c>
      <c r="AK12" s="71" t="str">
        <f>IF(AND('Mapa final'!$Y$49="Muy Alta",'Mapa final'!$AA$49="Catastrófico"),CONCATENATE("R7C",'Mapa final'!$O$49),"")</f>
        <v/>
      </c>
      <c r="AL12" s="71" t="str">
        <f>IF(AND('Mapa final'!$Y$50="Muy Alta",'Mapa final'!$AA$50="Catastrófico"),CONCATENATE("R7C",'Mapa final'!$O$50),"")</f>
        <v/>
      </c>
      <c r="AM12" s="72" t="str">
        <f>IF(AND('Mapa final'!$Y$51="Muy Alta",'Mapa final'!$AA$51="Catastrófico"),CONCATENATE("R7C",'Mapa final'!$O$51),"")</f>
        <v/>
      </c>
      <c r="AN12" s="99"/>
      <c r="AO12" s="350"/>
      <c r="AP12" s="351"/>
      <c r="AQ12" s="351"/>
      <c r="AR12" s="351"/>
      <c r="AS12" s="351"/>
      <c r="AT12" s="352"/>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row>
    <row r="13" spans="1:91" ht="15" customHeight="1" x14ac:dyDescent="0.25">
      <c r="A13" s="99"/>
      <c r="B13" s="288"/>
      <c r="C13" s="288"/>
      <c r="D13" s="289"/>
      <c r="E13" s="329"/>
      <c r="F13" s="330"/>
      <c r="G13" s="330"/>
      <c r="H13" s="330"/>
      <c r="I13" s="331"/>
      <c r="J13" s="67" t="str">
        <f>IF(AND('Mapa final'!$Y$52="Muy Alta",'Mapa final'!$AA$52="Leve"),CONCATENATE("R8C",'Mapa final'!$O$52),"")</f>
        <v/>
      </c>
      <c r="K13" s="68" t="str">
        <f>IF(AND('Mapa final'!$Y$53="Muy Alta",'Mapa final'!$AA$53="Leve"),CONCATENATE("R8C",'Mapa final'!$O$53),"")</f>
        <v/>
      </c>
      <c r="L13" s="73" t="str">
        <f>IF(AND('Mapa final'!$Y$54="Muy Alta",'Mapa final'!$AA$54="Leve"),CONCATENATE("R8C",'Mapa final'!$O$54),"")</f>
        <v/>
      </c>
      <c r="M13" s="73" t="str">
        <f>IF(AND('Mapa final'!$Y$55="Muy Alta",'Mapa final'!$AA$55="Leve"),CONCATENATE("R8C",'Mapa final'!$O$55),"")</f>
        <v/>
      </c>
      <c r="N13" s="73" t="str">
        <f>IF(AND('Mapa final'!$Y$56="Muy Alta",'Mapa final'!$AA$56="Leve"),CONCATENATE("R8C",'Mapa final'!$O$56),"")</f>
        <v/>
      </c>
      <c r="O13" s="69" t="str">
        <f>IF(AND('Mapa final'!$Y$57="Muy Alta",'Mapa final'!$AA$57="Leve"),CONCATENATE("R8C",'Mapa final'!$O$57),"")</f>
        <v/>
      </c>
      <c r="P13" s="67" t="str">
        <f>IF(AND('Mapa final'!$Y$52="Muy Alta",'Mapa final'!$AA$52="Menor"),CONCATENATE("R8C",'Mapa final'!$O$52),"")</f>
        <v/>
      </c>
      <c r="Q13" s="68" t="str">
        <f>IF(AND('Mapa final'!$Y$53="Muy Alta",'Mapa final'!$AA$53="Menor"),CONCATENATE("R8C",'Mapa final'!$O$53),"")</f>
        <v/>
      </c>
      <c r="R13" s="73" t="str">
        <f>IF(AND('Mapa final'!$Y$54="Muy Alta",'Mapa final'!$AA$54="Menor"),CONCATENATE("R8C",'Mapa final'!$O$54),"")</f>
        <v/>
      </c>
      <c r="S13" s="73" t="str">
        <f>IF(AND('Mapa final'!$Y$55="Muy Alta",'Mapa final'!$AA$55="Menor"),CONCATENATE("R8C",'Mapa final'!$O$55),"")</f>
        <v/>
      </c>
      <c r="T13" s="73" t="str">
        <f>IF(AND('Mapa final'!$Y$56="Muy Alta",'Mapa final'!$AA$56="Menor"),CONCATENATE("R8C",'Mapa final'!$O$56),"")</f>
        <v/>
      </c>
      <c r="U13" s="69" t="str">
        <f>IF(AND('Mapa final'!$Y$57="Muy Alta",'Mapa final'!$AA$57="Menor"),CONCATENATE("R8C",'Mapa final'!$O$57),"")</f>
        <v/>
      </c>
      <c r="V13" s="67" t="str">
        <f>IF(AND('Mapa final'!$Y$52="Muy Alta",'Mapa final'!$AA$52="Moderado"),CONCATENATE("R8C",'Mapa final'!$O$52),"")</f>
        <v/>
      </c>
      <c r="W13" s="68" t="str">
        <f>IF(AND('Mapa final'!$Y$53="Muy Alta",'Mapa final'!$AA$53="Moderado"),CONCATENATE("R8C",'Mapa final'!$O$53),"")</f>
        <v/>
      </c>
      <c r="X13" s="73" t="str">
        <f>IF(AND('Mapa final'!$Y$54="Muy Alta",'Mapa final'!$AA$54="Moderado"),CONCATENATE("R8C",'Mapa final'!$O$54),"")</f>
        <v/>
      </c>
      <c r="Y13" s="73" t="str">
        <f>IF(AND('Mapa final'!$Y$55="Muy Alta",'Mapa final'!$AA$55="Moderado"),CONCATENATE("R8C",'Mapa final'!$O$55),"")</f>
        <v/>
      </c>
      <c r="Z13" s="73" t="str">
        <f>IF(AND('Mapa final'!$Y$56="Muy Alta",'Mapa final'!$AA$56="Moderado"),CONCATENATE("R8C",'Mapa final'!$O$56),"")</f>
        <v/>
      </c>
      <c r="AA13" s="69" t="str">
        <f>IF(AND('Mapa final'!$Y$57="Muy Alta",'Mapa final'!$AA$57="Moderado"),CONCATENATE("R8C",'Mapa final'!$O$57),"")</f>
        <v/>
      </c>
      <c r="AB13" s="67" t="str">
        <f>IF(AND('Mapa final'!$Y$52="Muy Alta",'Mapa final'!$AA$52="Mayor"),CONCATENATE("R8C",'Mapa final'!$O$52),"")</f>
        <v/>
      </c>
      <c r="AC13" s="68" t="str">
        <f>IF(AND('Mapa final'!$Y$53="Muy Alta",'Mapa final'!$AA$53="Mayor"),CONCATENATE("R8C",'Mapa final'!$O$53),"")</f>
        <v/>
      </c>
      <c r="AD13" s="73" t="str">
        <f>IF(AND('Mapa final'!$Y$54="Muy Alta",'Mapa final'!$AA$54="Mayor"),CONCATENATE("R8C",'Mapa final'!$O$54),"")</f>
        <v/>
      </c>
      <c r="AE13" s="73" t="str">
        <f>IF(AND('Mapa final'!$Y$55="Muy Alta",'Mapa final'!$AA$55="Mayor"),CONCATENATE("R8C",'Mapa final'!$O$55),"")</f>
        <v/>
      </c>
      <c r="AF13" s="73" t="str">
        <f>IF(AND('Mapa final'!$Y$56="Muy Alta",'Mapa final'!$AA$56="Mayor"),CONCATENATE("R8C",'Mapa final'!$O$56),"")</f>
        <v/>
      </c>
      <c r="AG13" s="69" t="str">
        <f>IF(AND('Mapa final'!$Y$57="Muy Alta",'Mapa final'!$AA$57="Mayor"),CONCATENATE("R8C",'Mapa final'!$O$57),"")</f>
        <v/>
      </c>
      <c r="AH13" s="70" t="str">
        <f>IF(AND('Mapa final'!$Y$52="Muy Alta",'Mapa final'!$AA$52="Catastrófico"),CONCATENATE("R8C",'Mapa final'!$O$52),"")</f>
        <v/>
      </c>
      <c r="AI13" s="71" t="str">
        <f>IF(AND('Mapa final'!$Y$53="Muy Alta",'Mapa final'!$AA$53="Catastrófico"),CONCATENATE("R8C",'Mapa final'!$O$53),"")</f>
        <v/>
      </c>
      <c r="AJ13" s="71" t="str">
        <f>IF(AND('Mapa final'!$Y$54="Muy Alta",'Mapa final'!$AA$54="Catastrófico"),CONCATENATE("R8C",'Mapa final'!$O$54),"")</f>
        <v/>
      </c>
      <c r="AK13" s="71" t="str">
        <f>IF(AND('Mapa final'!$Y$55="Muy Alta",'Mapa final'!$AA$55="Catastrófico"),CONCATENATE("R8C",'Mapa final'!$O$55),"")</f>
        <v/>
      </c>
      <c r="AL13" s="71" t="str">
        <f>IF(AND('Mapa final'!$Y$56="Muy Alta",'Mapa final'!$AA$56="Catastrófico"),CONCATENATE("R8C",'Mapa final'!$O$56),"")</f>
        <v/>
      </c>
      <c r="AM13" s="72" t="str">
        <f>IF(AND('Mapa final'!$Y$57="Muy Alta",'Mapa final'!$AA$57="Catastrófico"),CONCATENATE("R8C",'Mapa final'!$O$57),"")</f>
        <v/>
      </c>
      <c r="AN13" s="99"/>
      <c r="AO13" s="350"/>
      <c r="AP13" s="351"/>
      <c r="AQ13" s="351"/>
      <c r="AR13" s="351"/>
      <c r="AS13" s="351"/>
      <c r="AT13" s="352"/>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row>
    <row r="14" spans="1:91" ht="15" customHeight="1" x14ac:dyDescent="0.25">
      <c r="A14" s="99"/>
      <c r="B14" s="288"/>
      <c r="C14" s="288"/>
      <c r="D14" s="289"/>
      <c r="E14" s="329"/>
      <c r="F14" s="330"/>
      <c r="G14" s="330"/>
      <c r="H14" s="330"/>
      <c r="I14" s="331"/>
      <c r="J14" s="67" t="str">
        <f>IF(AND('Mapa final'!$Y$58="Muy Alta",'Mapa final'!$AA$58="Leve"),CONCATENATE("R9C",'Mapa final'!$O$58),"")</f>
        <v/>
      </c>
      <c r="K14" s="68" t="str">
        <f>IF(AND('Mapa final'!$Y$59="Muy Alta",'Mapa final'!$AA$59="Leve"),CONCATENATE("R9C",'Mapa final'!$O$59),"")</f>
        <v/>
      </c>
      <c r="L14" s="73" t="str">
        <f>IF(AND('Mapa final'!$Y$60="Muy Alta",'Mapa final'!$AA$60="Leve"),CONCATENATE("R9C",'Mapa final'!$O$60),"")</f>
        <v/>
      </c>
      <c r="M14" s="73" t="str">
        <f>IF(AND('Mapa final'!$Y$61="Muy Alta",'Mapa final'!$AA$61="Leve"),CONCATENATE("R9C",'Mapa final'!$O$61),"")</f>
        <v/>
      </c>
      <c r="N14" s="73" t="str">
        <f>IF(AND('Mapa final'!$Y$62="Muy Alta",'Mapa final'!$AA$62="Leve"),CONCATENATE("R9C",'Mapa final'!$O$62),"")</f>
        <v/>
      </c>
      <c r="O14" s="69" t="str">
        <f>IF(AND('Mapa final'!$Y$63="Muy Alta",'Mapa final'!$AA$63="Leve"),CONCATENATE("R9C",'Mapa final'!$O$63),"")</f>
        <v/>
      </c>
      <c r="P14" s="67" t="str">
        <f>IF(AND('Mapa final'!$Y$58="Muy Alta",'Mapa final'!$AA$58="Menor"),CONCATENATE("R9C",'Mapa final'!$O$58),"")</f>
        <v/>
      </c>
      <c r="Q14" s="68" t="str">
        <f>IF(AND('Mapa final'!$Y$59="Muy Alta",'Mapa final'!$AA$59="Menor"),CONCATENATE("R9C",'Mapa final'!$O$59),"")</f>
        <v/>
      </c>
      <c r="R14" s="73" t="str">
        <f>IF(AND('Mapa final'!$Y$60="Muy Alta",'Mapa final'!$AA$60="Menor"),CONCATENATE("R9C",'Mapa final'!$O$60),"")</f>
        <v/>
      </c>
      <c r="S14" s="73" t="str">
        <f>IF(AND('Mapa final'!$Y$61="Muy Alta",'Mapa final'!$AA$61="Menor"),CONCATENATE("R9C",'Mapa final'!$O$61),"")</f>
        <v/>
      </c>
      <c r="T14" s="73" t="str">
        <f>IF(AND('Mapa final'!$Y$62="Muy Alta",'Mapa final'!$AA$62="Menor"),CONCATENATE("R9C",'Mapa final'!$O$62),"")</f>
        <v/>
      </c>
      <c r="U14" s="69" t="str">
        <f>IF(AND('Mapa final'!$Y$63="Muy Alta",'Mapa final'!$AA$63="Menor"),CONCATENATE("R9C",'Mapa final'!$O$63),"")</f>
        <v/>
      </c>
      <c r="V14" s="67" t="str">
        <f>IF(AND('Mapa final'!$Y$58="Muy Alta",'Mapa final'!$AA$58="Moderado"),CONCATENATE("R9C",'Mapa final'!$O$58),"")</f>
        <v/>
      </c>
      <c r="W14" s="68" t="str">
        <f>IF(AND('Mapa final'!$Y$59="Muy Alta",'Mapa final'!$AA$59="Moderado"),CONCATENATE("R9C",'Mapa final'!$O$59),"")</f>
        <v/>
      </c>
      <c r="X14" s="73" t="str">
        <f>IF(AND('Mapa final'!$Y$60="Muy Alta",'Mapa final'!$AA$60="Moderado"),CONCATENATE("R9C",'Mapa final'!$O$60),"")</f>
        <v/>
      </c>
      <c r="Y14" s="73" t="str">
        <f>IF(AND('Mapa final'!$Y$61="Muy Alta",'Mapa final'!$AA$61="Moderado"),CONCATENATE("R9C",'Mapa final'!$O$61),"")</f>
        <v/>
      </c>
      <c r="Z14" s="73" t="str">
        <f>IF(AND('Mapa final'!$Y$62="Muy Alta",'Mapa final'!$AA$62="Moderado"),CONCATENATE("R9C",'Mapa final'!$O$62),"")</f>
        <v/>
      </c>
      <c r="AA14" s="69" t="str">
        <f>IF(AND('Mapa final'!$Y$63="Muy Alta",'Mapa final'!$AA$63="Moderado"),CONCATENATE("R9C",'Mapa final'!$O$63),"")</f>
        <v/>
      </c>
      <c r="AB14" s="67" t="str">
        <f>IF(AND('Mapa final'!$Y$58="Muy Alta",'Mapa final'!$AA$58="Mayor"),CONCATENATE("R9C",'Mapa final'!$O$58),"")</f>
        <v/>
      </c>
      <c r="AC14" s="68" t="str">
        <f>IF(AND('Mapa final'!$Y$59="Muy Alta",'Mapa final'!$AA$59="Mayor"),CONCATENATE("R9C",'Mapa final'!$O$59),"")</f>
        <v/>
      </c>
      <c r="AD14" s="73" t="str">
        <f>IF(AND('Mapa final'!$Y$60="Muy Alta",'Mapa final'!$AA$60="Mayor"),CONCATENATE("R9C",'Mapa final'!$O$60),"")</f>
        <v/>
      </c>
      <c r="AE14" s="73" t="str">
        <f>IF(AND('Mapa final'!$Y$61="Muy Alta",'Mapa final'!$AA$61="Mayor"),CONCATENATE("R9C",'Mapa final'!$O$61),"")</f>
        <v/>
      </c>
      <c r="AF14" s="73" t="str">
        <f>IF(AND('Mapa final'!$Y$62="Muy Alta",'Mapa final'!$AA$62="Mayor"),CONCATENATE("R9C",'Mapa final'!$O$62),"")</f>
        <v/>
      </c>
      <c r="AG14" s="69" t="str">
        <f>IF(AND('Mapa final'!$Y$63="Muy Alta",'Mapa final'!$AA$63="Mayor"),CONCATENATE("R9C",'Mapa final'!$O$63),"")</f>
        <v/>
      </c>
      <c r="AH14" s="70" t="str">
        <f>IF(AND('Mapa final'!$Y$58="Muy Alta",'Mapa final'!$AA$58="Catastrófico"),CONCATENATE("R9C",'Mapa final'!$O$58),"")</f>
        <v/>
      </c>
      <c r="AI14" s="71" t="str">
        <f>IF(AND('Mapa final'!$Y$59="Muy Alta",'Mapa final'!$AA$59="Catastrófico"),CONCATENATE("R9C",'Mapa final'!$O$59),"")</f>
        <v/>
      </c>
      <c r="AJ14" s="71" t="str">
        <f>IF(AND('Mapa final'!$Y$60="Muy Alta",'Mapa final'!$AA$60="Catastrófico"),CONCATENATE("R9C",'Mapa final'!$O$60),"")</f>
        <v/>
      </c>
      <c r="AK14" s="71" t="str">
        <f>IF(AND('Mapa final'!$Y$61="Muy Alta",'Mapa final'!$AA$61="Catastrófico"),CONCATENATE("R9C",'Mapa final'!$O$61),"")</f>
        <v/>
      </c>
      <c r="AL14" s="71" t="str">
        <f>IF(AND('Mapa final'!$Y$62="Muy Alta",'Mapa final'!$AA$62="Catastrófico"),CONCATENATE("R9C",'Mapa final'!$O$62),"")</f>
        <v/>
      </c>
      <c r="AM14" s="72" t="str">
        <f>IF(AND('Mapa final'!$Y$63="Muy Alta",'Mapa final'!$AA$63="Catastrófico"),CONCATENATE("R9C",'Mapa final'!$O$63),"")</f>
        <v/>
      </c>
      <c r="AN14" s="99"/>
      <c r="AO14" s="350"/>
      <c r="AP14" s="351"/>
      <c r="AQ14" s="351"/>
      <c r="AR14" s="351"/>
      <c r="AS14" s="351"/>
      <c r="AT14" s="352"/>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row>
    <row r="15" spans="1:91" ht="15.75" customHeight="1" thickBot="1" x14ac:dyDescent="0.3">
      <c r="A15" s="99"/>
      <c r="B15" s="288"/>
      <c r="C15" s="288"/>
      <c r="D15" s="289"/>
      <c r="E15" s="332"/>
      <c r="F15" s="333"/>
      <c r="G15" s="333"/>
      <c r="H15" s="333"/>
      <c r="I15" s="334"/>
      <c r="J15" s="74" t="str">
        <f>IF(AND('Mapa final'!$Y$64="Muy Alta",'Mapa final'!$AA$64="Leve"),CONCATENATE("R10C",'Mapa final'!$O$64),"")</f>
        <v/>
      </c>
      <c r="K15" s="75" t="str">
        <f>IF(AND('Mapa final'!$Y$65="Muy Alta",'Mapa final'!$AA$65="Leve"),CONCATENATE("R10C",'Mapa final'!$O$65),"")</f>
        <v/>
      </c>
      <c r="L15" s="75" t="str">
        <f>IF(AND('Mapa final'!$Y$66="Muy Alta",'Mapa final'!$AA$66="Leve"),CONCATENATE("R10C",'Mapa final'!$O$66),"")</f>
        <v/>
      </c>
      <c r="M15" s="75" t="str">
        <f>IF(AND('Mapa final'!$Y$67="Muy Alta",'Mapa final'!$AA$67="Leve"),CONCATENATE("R10C",'Mapa final'!$O$67),"")</f>
        <v/>
      </c>
      <c r="N15" s="75" t="str">
        <f>IF(AND('Mapa final'!$Y$68="Muy Alta",'Mapa final'!$AA$68="Leve"),CONCATENATE("R10C",'Mapa final'!$O$68),"")</f>
        <v/>
      </c>
      <c r="O15" s="76" t="str">
        <f>IF(AND('Mapa final'!$Y$69="Muy Alta",'Mapa final'!$AA$69="Leve"),CONCATENATE("R10C",'Mapa final'!$O$69),"")</f>
        <v/>
      </c>
      <c r="P15" s="67" t="str">
        <f>IF(AND('Mapa final'!$Y$64="Muy Alta",'Mapa final'!$AA$64="Menor"),CONCATENATE("R10C",'Mapa final'!$O$64),"")</f>
        <v/>
      </c>
      <c r="Q15" s="68" t="str">
        <f>IF(AND('Mapa final'!$Y$65="Muy Alta",'Mapa final'!$AA$65="Menor"),CONCATENATE("R10C",'Mapa final'!$O$65),"")</f>
        <v/>
      </c>
      <c r="R15" s="68" t="str">
        <f>IF(AND('Mapa final'!$Y$66="Muy Alta",'Mapa final'!$AA$66="Menor"),CONCATENATE("R10C",'Mapa final'!$O$66),"")</f>
        <v/>
      </c>
      <c r="S15" s="68" t="str">
        <f>IF(AND('Mapa final'!$Y$67="Muy Alta",'Mapa final'!$AA$67="Menor"),CONCATENATE("R10C",'Mapa final'!$O$67),"")</f>
        <v/>
      </c>
      <c r="T15" s="68" t="str">
        <f>IF(AND('Mapa final'!$Y$68="Muy Alta",'Mapa final'!$AA$68="Menor"),CONCATENATE("R10C",'Mapa final'!$O$68),"")</f>
        <v/>
      </c>
      <c r="U15" s="69" t="str">
        <f>IF(AND('Mapa final'!$Y$69="Muy Alta",'Mapa final'!$AA$69="Menor"),CONCATENATE("R10C",'Mapa final'!$O$69),"")</f>
        <v/>
      </c>
      <c r="V15" s="74" t="str">
        <f>IF(AND('Mapa final'!$Y$64="Muy Alta",'Mapa final'!$AA$64="Moderado"),CONCATENATE("R10C",'Mapa final'!$O$64),"")</f>
        <v/>
      </c>
      <c r="W15" s="75" t="str">
        <f>IF(AND('Mapa final'!$Y$65="Muy Alta",'Mapa final'!$AA$65="Moderado"),CONCATENATE("R10C",'Mapa final'!$O$65),"")</f>
        <v/>
      </c>
      <c r="X15" s="75" t="str">
        <f>IF(AND('Mapa final'!$Y$66="Muy Alta",'Mapa final'!$AA$66="Moderado"),CONCATENATE("R10C",'Mapa final'!$O$66),"")</f>
        <v/>
      </c>
      <c r="Y15" s="75" t="str">
        <f>IF(AND('Mapa final'!$Y$67="Muy Alta",'Mapa final'!$AA$67="Moderado"),CONCATENATE("R10C",'Mapa final'!$O$67),"")</f>
        <v/>
      </c>
      <c r="Z15" s="75" t="str">
        <f>IF(AND('Mapa final'!$Y$68="Muy Alta",'Mapa final'!$AA$68="Moderado"),CONCATENATE("R10C",'Mapa final'!$O$68),"")</f>
        <v/>
      </c>
      <c r="AA15" s="76" t="str">
        <f>IF(AND('Mapa final'!$Y$69="Muy Alta",'Mapa final'!$AA$69="Moderado"),CONCATENATE("R10C",'Mapa final'!$O$69),"")</f>
        <v/>
      </c>
      <c r="AB15" s="67" t="str">
        <f>IF(AND('Mapa final'!$Y$64="Muy Alta",'Mapa final'!$AA$64="Mayor"),CONCATENATE("R10C",'Mapa final'!$O$64),"")</f>
        <v/>
      </c>
      <c r="AC15" s="68" t="str">
        <f>IF(AND('Mapa final'!$Y$65="Muy Alta",'Mapa final'!$AA$65="Mayor"),CONCATENATE("R10C",'Mapa final'!$O$65),"")</f>
        <v/>
      </c>
      <c r="AD15" s="68" t="str">
        <f>IF(AND('Mapa final'!$Y$66="Muy Alta",'Mapa final'!$AA$66="Mayor"),CONCATENATE("R10C",'Mapa final'!$O$66),"")</f>
        <v/>
      </c>
      <c r="AE15" s="68" t="str">
        <f>IF(AND('Mapa final'!$Y$67="Muy Alta",'Mapa final'!$AA$67="Mayor"),CONCATENATE("R10C",'Mapa final'!$O$67),"")</f>
        <v/>
      </c>
      <c r="AF15" s="68" t="str">
        <f>IF(AND('Mapa final'!$Y$68="Muy Alta",'Mapa final'!$AA$68="Mayor"),CONCATENATE("R10C",'Mapa final'!$O$68),"")</f>
        <v/>
      </c>
      <c r="AG15" s="69" t="str">
        <f>IF(AND('Mapa final'!$Y$69="Muy Alta",'Mapa final'!$AA$69="Mayor"),CONCATENATE("R10C",'Mapa final'!$O$69),"")</f>
        <v/>
      </c>
      <c r="AH15" s="77" t="str">
        <f>IF(AND('Mapa final'!$Y$64="Muy Alta",'Mapa final'!$AA$64="Catastrófico"),CONCATENATE("R10C",'Mapa final'!$O$64),"")</f>
        <v/>
      </c>
      <c r="AI15" s="78" t="str">
        <f>IF(AND('Mapa final'!$Y$65="Muy Alta",'Mapa final'!$AA$65="Catastrófico"),CONCATENATE("R10C",'Mapa final'!$O$65),"")</f>
        <v/>
      </c>
      <c r="AJ15" s="78" t="str">
        <f>IF(AND('Mapa final'!$Y$66="Muy Alta",'Mapa final'!$AA$66="Catastrófico"),CONCATENATE("R10C",'Mapa final'!$O$66),"")</f>
        <v/>
      </c>
      <c r="AK15" s="78" t="str">
        <f>IF(AND('Mapa final'!$Y$67="Muy Alta",'Mapa final'!$AA$67="Catastrófico"),CONCATENATE("R10C",'Mapa final'!$O$67),"")</f>
        <v/>
      </c>
      <c r="AL15" s="78" t="str">
        <f>IF(AND('Mapa final'!$Y$68="Muy Alta",'Mapa final'!$AA$68="Catastrófico"),CONCATENATE("R10C",'Mapa final'!$O$68),"")</f>
        <v/>
      </c>
      <c r="AM15" s="79" t="str">
        <f>IF(AND('Mapa final'!$Y$69="Muy Alta",'Mapa final'!$AA$69="Catastrófico"),CONCATENATE("R10C",'Mapa final'!$O$69),"")</f>
        <v/>
      </c>
      <c r="AN15" s="99"/>
      <c r="AO15" s="353"/>
      <c r="AP15" s="354"/>
      <c r="AQ15" s="354"/>
      <c r="AR15" s="354"/>
      <c r="AS15" s="354"/>
      <c r="AT15" s="355"/>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row>
    <row r="16" spans="1:91" ht="15" customHeight="1" x14ac:dyDescent="0.25">
      <c r="A16" s="99"/>
      <c r="B16" s="288"/>
      <c r="C16" s="288"/>
      <c r="D16" s="289"/>
      <c r="E16" s="326" t="s">
        <v>115</v>
      </c>
      <c r="F16" s="327"/>
      <c r="G16" s="327"/>
      <c r="H16" s="327"/>
      <c r="I16" s="327"/>
      <c r="J16" s="80" t="str">
        <f ca="1">IF(AND('Mapa final'!$Y$10="Alta",'Mapa final'!$AA$10="Leve"),CONCATENATE("R1C",'Mapa final'!$O$10),"")</f>
        <v/>
      </c>
      <c r="K16" s="81" t="str">
        <f ca="1">IF(AND('Mapa final'!$Y$11="Alta",'Mapa final'!$AA$11="Leve"),CONCATENATE("R1C",'Mapa final'!$O$11),"")</f>
        <v/>
      </c>
      <c r="L16" s="81" t="str">
        <f>IF(AND('Mapa final'!$Y$12="Alta",'Mapa final'!$AA$12="Leve"),CONCATENATE("R1C",'Mapa final'!$O$12),"")</f>
        <v/>
      </c>
      <c r="M16" s="81" t="str">
        <f>IF(AND('Mapa final'!$Y$13="Alta",'Mapa final'!$AA$13="Leve"),CONCATENATE("R1C",'Mapa final'!$O$13),"")</f>
        <v/>
      </c>
      <c r="N16" s="81" t="str">
        <f>IF(AND('Mapa final'!$Y$14="Alta",'Mapa final'!$AA$14="Leve"),CONCATENATE("R1C",'Mapa final'!$O$14),"")</f>
        <v/>
      </c>
      <c r="O16" s="82" t="str">
        <f>IF(AND('Mapa final'!$Y$15="Alta",'Mapa final'!$AA$15="Leve"),CONCATENATE("R1C",'Mapa final'!$O$15),"")</f>
        <v/>
      </c>
      <c r="P16" s="80" t="str">
        <f ca="1">IF(AND('Mapa final'!$Y$10="Alta",'Mapa final'!$AA$10="Menor"),CONCATENATE("R1C",'Mapa final'!$O$10),"")</f>
        <v/>
      </c>
      <c r="Q16" s="81" t="str">
        <f ca="1">IF(AND('Mapa final'!$Y$11="Alta",'Mapa final'!$AA$11="Menor"),CONCATENATE("R1C",'Mapa final'!$O$11),"")</f>
        <v/>
      </c>
      <c r="R16" s="81" t="str">
        <f>IF(AND('Mapa final'!$Y$12="Alta",'Mapa final'!$AA$12="Menor"),CONCATENATE("R1C",'Mapa final'!$O$12),"")</f>
        <v/>
      </c>
      <c r="S16" s="81" t="str">
        <f>IF(AND('Mapa final'!$Y$13="Alta",'Mapa final'!$AA$13="Menor"),CONCATENATE("R1C",'Mapa final'!$O$13),"")</f>
        <v/>
      </c>
      <c r="T16" s="81" t="str">
        <f>IF(AND('Mapa final'!$Y$14="Alta",'Mapa final'!$AA$14="Menor"),CONCATENATE("R1C",'Mapa final'!$O$14),"")</f>
        <v/>
      </c>
      <c r="U16" s="82" t="str">
        <f>IF(AND('Mapa final'!$Y$15="Alta",'Mapa final'!$AA$15="Menor"),CONCATENATE("R1C",'Mapa final'!$O$15),"")</f>
        <v/>
      </c>
      <c r="V16" s="61" t="str">
        <f ca="1">IF(AND('Mapa final'!$Y$10="Alta",'Mapa final'!$AA$10="Moderado"),CONCATENATE("R1C",'Mapa final'!$O$10),"")</f>
        <v/>
      </c>
      <c r="W16" s="62" t="str">
        <f ca="1">IF(AND('Mapa final'!$Y$11="Alta",'Mapa final'!$AA$11="Moderado"),CONCATENATE("R1C",'Mapa final'!$O$11),"")</f>
        <v/>
      </c>
      <c r="X16" s="62" t="str">
        <f>IF(AND('Mapa final'!$Y$12="Alta",'Mapa final'!$AA$12="Moderado"),CONCATENATE("R1C",'Mapa final'!$O$12),"")</f>
        <v/>
      </c>
      <c r="Y16" s="62" t="str">
        <f>IF(AND('Mapa final'!$Y$13="Alta",'Mapa final'!$AA$13="Moderado"),CONCATENATE("R1C",'Mapa final'!$O$13),"")</f>
        <v/>
      </c>
      <c r="Z16" s="62" t="str">
        <f>IF(AND('Mapa final'!$Y$14="Alta",'Mapa final'!$AA$14="Moderado"),CONCATENATE("R1C",'Mapa final'!$O$14),"")</f>
        <v/>
      </c>
      <c r="AA16" s="63" t="str">
        <f>IF(AND('Mapa final'!$Y$15="Alta",'Mapa final'!$AA$15="Moderado"),CONCATENATE("R1C",'Mapa final'!$O$15),"")</f>
        <v/>
      </c>
      <c r="AB16" s="61" t="str">
        <f ca="1">IF(AND('Mapa final'!$Y$10="Alta",'Mapa final'!$AA$10="Mayor"),CONCATENATE("R1C",'Mapa final'!$O$10),"")</f>
        <v/>
      </c>
      <c r="AC16" s="62" t="str">
        <f ca="1">IF(AND('Mapa final'!$Y$11="Alta",'Mapa final'!$AA$11="Mayor"),CONCATENATE("R1C",'Mapa final'!$O$11),"")</f>
        <v/>
      </c>
      <c r="AD16" s="62" t="str">
        <f>IF(AND('Mapa final'!$Y$12="Alta",'Mapa final'!$AA$12="Mayor"),CONCATENATE("R1C",'Mapa final'!$O$12),"")</f>
        <v/>
      </c>
      <c r="AE16" s="62" t="str">
        <f>IF(AND('Mapa final'!$Y$13="Alta",'Mapa final'!$AA$13="Mayor"),CONCATENATE("R1C",'Mapa final'!$O$13),"")</f>
        <v/>
      </c>
      <c r="AF16" s="62" t="str">
        <f>IF(AND('Mapa final'!$Y$14="Alta",'Mapa final'!$AA$14="Mayor"),CONCATENATE("R1C",'Mapa final'!$O$14),"")</f>
        <v/>
      </c>
      <c r="AG16" s="63" t="str">
        <f>IF(AND('Mapa final'!$Y$15="Alta",'Mapa final'!$AA$15="Mayor"),CONCATENATE("R1C",'Mapa final'!$O$15),"")</f>
        <v/>
      </c>
      <c r="AH16" s="64" t="str">
        <f ca="1">IF(AND('Mapa final'!$Y$10="Alta",'Mapa final'!$AA$10="Catastrófico"),CONCATENATE("R1C",'Mapa final'!$O$10),"")</f>
        <v/>
      </c>
      <c r="AI16" s="65" t="str">
        <f ca="1">IF(AND('Mapa final'!$Y$11="Alta",'Mapa final'!$AA$11="Catastrófico"),CONCATENATE("R1C",'Mapa final'!$O$11),"")</f>
        <v/>
      </c>
      <c r="AJ16" s="65" t="str">
        <f>IF(AND('Mapa final'!$Y$12="Alta",'Mapa final'!$AA$12="Catastrófico"),CONCATENATE("R1C",'Mapa final'!$O$12),"")</f>
        <v/>
      </c>
      <c r="AK16" s="65" t="str">
        <f>IF(AND('Mapa final'!$Y$13="Alta",'Mapa final'!$AA$13="Catastrófico"),CONCATENATE("R1C",'Mapa final'!$O$13),"")</f>
        <v/>
      </c>
      <c r="AL16" s="65" t="str">
        <f>IF(AND('Mapa final'!$Y$14="Alta",'Mapa final'!$AA$14="Catastrófico"),CONCATENATE("R1C",'Mapa final'!$O$14),"")</f>
        <v/>
      </c>
      <c r="AM16" s="66" t="str">
        <f>IF(AND('Mapa final'!$Y$15="Alta",'Mapa final'!$AA$15="Catastrófico"),CONCATENATE("R1C",'Mapa final'!$O$15),"")</f>
        <v/>
      </c>
      <c r="AN16" s="99"/>
      <c r="AO16" s="336" t="s">
        <v>80</v>
      </c>
      <c r="AP16" s="337"/>
      <c r="AQ16" s="337"/>
      <c r="AR16" s="337"/>
      <c r="AS16" s="337"/>
      <c r="AT16" s="338"/>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row>
    <row r="17" spans="1:76" ht="15" customHeight="1" x14ac:dyDescent="0.25">
      <c r="A17" s="99"/>
      <c r="B17" s="288"/>
      <c r="C17" s="288"/>
      <c r="D17" s="289"/>
      <c r="E17" s="345"/>
      <c r="F17" s="346"/>
      <c r="G17" s="346"/>
      <c r="H17" s="346"/>
      <c r="I17" s="346"/>
      <c r="J17" s="83" t="str">
        <f ca="1">IF(AND('Mapa final'!$Y$16="Alta",'Mapa final'!$AA$16="Leve"),CONCATENATE("R2C",'Mapa final'!$O$16),"")</f>
        <v/>
      </c>
      <c r="K17" s="84" t="str">
        <f ca="1">IF(AND('Mapa final'!$Y$17="Alta",'Mapa final'!$AA$17="Leve"),CONCATENATE("R2C",'Mapa final'!$O$17),"")</f>
        <v/>
      </c>
      <c r="L17" s="84" t="str">
        <f>IF(AND('Mapa final'!$Y$18="Alta",'Mapa final'!$AA$18="Leve"),CONCATENATE("R2C",'Mapa final'!$O$18),"")</f>
        <v/>
      </c>
      <c r="M17" s="84" t="str">
        <f>IF(AND('Mapa final'!$Y$19="Alta",'Mapa final'!$AA$19="Leve"),CONCATENATE("R2C",'Mapa final'!$O$19),"")</f>
        <v/>
      </c>
      <c r="N17" s="84" t="str">
        <f>IF(AND('Mapa final'!$Y$20="Alta",'Mapa final'!$AA$20="Leve"),CONCATENATE("R2C",'Mapa final'!$O$20),"")</f>
        <v/>
      </c>
      <c r="O17" s="85" t="str">
        <f>IF(AND('Mapa final'!$Y$21="Alta",'Mapa final'!$AA$21="Leve"),CONCATENATE("R2C",'Mapa final'!$O$21),"")</f>
        <v/>
      </c>
      <c r="P17" s="83" t="str">
        <f ca="1">IF(AND('Mapa final'!$Y$16="Alta",'Mapa final'!$AA$16="Menor"),CONCATENATE("R2C",'Mapa final'!$O$16),"")</f>
        <v/>
      </c>
      <c r="Q17" s="84" t="str">
        <f ca="1">IF(AND('Mapa final'!$Y$17="Alta",'Mapa final'!$AA$17="Menor"),CONCATENATE("R2C",'Mapa final'!$O$17),"")</f>
        <v/>
      </c>
      <c r="R17" s="84" t="str">
        <f>IF(AND('Mapa final'!$Y$18="Alta",'Mapa final'!$AA$18="Menor"),CONCATENATE("R2C",'Mapa final'!$O$18),"")</f>
        <v/>
      </c>
      <c r="S17" s="84" t="str">
        <f>IF(AND('Mapa final'!$Y$19="Alta",'Mapa final'!$AA$19="Menor"),CONCATENATE("R2C",'Mapa final'!$O$19),"")</f>
        <v/>
      </c>
      <c r="T17" s="84" t="str">
        <f>IF(AND('Mapa final'!$Y$20="Alta",'Mapa final'!$AA$20="Menor"),CONCATENATE("R2C",'Mapa final'!$O$20),"")</f>
        <v/>
      </c>
      <c r="U17" s="85" t="str">
        <f>IF(AND('Mapa final'!$Y$21="Alta",'Mapa final'!$AA$21="Menor"),CONCATENATE("R2C",'Mapa final'!$O$21),"")</f>
        <v/>
      </c>
      <c r="V17" s="67" t="str">
        <f ca="1">IF(AND('Mapa final'!$Y$16="Alta",'Mapa final'!$AA$16="Moderado"),CONCATENATE("R2C",'Mapa final'!$O$16),"")</f>
        <v/>
      </c>
      <c r="W17" s="68" t="str">
        <f ca="1">IF(AND('Mapa final'!$Y$17="Alta",'Mapa final'!$AA$17="Moderado"),CONCATENATE("R2C",'Mapa final'!$O$17),"")</f>
        <v/>
      </c>
      <c r="X17" s="68" t="str">
        <f>IF(AND('Mapa final'!$Y$18="Alta",'Mapa final'!$AA$18="Moderado"),CONCATENATE("R2C",'Mapa final'!$O$18),"")</f>
        <v/>
      </c>
      <c r="Y17" s="68" t="str">
        <f>IF(AND('Mapa final'!$Y$19="Alta",'Mapa final'!$AA$19="Moderado"),CONCATENATE("R2C",'Mapa final'!$O$19),"")</f>
        <v/>
      </c>
      <c r="Z17" s="68" t="str">
        <f>IF(AND('Mapa final'!$Y$20="Alta",'Mapa final'!$AA$20="Moderado"),CONCATENATE("R2C",'Mapa final'!$O$20),"")</f>
        <v/>
      </c>
      <c r="AA17" s="69" t="str">
        <f>IF(AND('Mapa final'!$Y$21="Alta",'Mapa final'!$AA$21="Moderado"),CONCATENATE("R2C",'Mapa final'!$O$21),"")</f>
        <v/>
      </c>
      <c r="AB17" s="67" t="str">
        <f ca="1">IF(AND('Mapa final'!$Y$16="Alta",'Mapa final'!$AA$16="Mayor"),CONCATENATE("R2C",'Mapa final'!$O$16),"")</f>
        <v/>
      </c>
      <c r="AC17" s="68" t="str">
        <f ca="1">IF(AND('Mapa final'!$Y$17="Alta",'Mapa final'!$AA$17="Mayor"),CONCATENATE("R2C",'Mapa final'!$O$17),"")</f>
        <v/>
      </c>
      <c r="AD17" s="68" t="str">
        <f>IF(AND('Mapa final'!$Y$18="Alta",'Mapa final'!$AA$18="Mayor"),CONCATENATE("R2C",'Mapa final'!$O$18),"")</f>
        <v/>
      </c>
      <c r="AE17" s="68" t="str">
        <f>IF(AND('Mapa final'!$Y$19="Alta",'Mapa final'!$AA$19="Mayor"),CONCATENATE("R2C",'Mapa final'!$O$19),"")</f>
        <v/>
      </c>
      <c r="AF17" s="68" t="str">
        <f>IF(AND('Mapa final'!$Y$20="Alta",'Mapa final'!$AA$20="Mayor"),CONCATENATE("R2C",'Mapa final'!$O$20),"")</f>
        <v/>
      </c>
      <c r="AG17" s="69" t="str">
        <f>IF(AND('Mapa final'!$Y$21="Alta",'Mapa final'!$AA$21="Mayor"),CONCATENATE("R2C",'Mapa final'!$O$21),"")</f>
        <v/>
      </c>
      <c r="AH17" s="70" t="str">
        <f ca="1">IF(AND('Mapa final'!$Y$16="Alta",'Mapa final'!$AA$16="Catastrófico"),CONCATENATE("R2C",'Mapa final'!$O$16),"")</f>
        <v/>
      </c>
      <c r="AI17" s="71" t="str">
        <f ca="1">IF(AND('Mapa final'!$Y$17="Alta",'Mapa final'!$AA$17="Catastrófico"),CONCATENATE("R2C",'Mapa final'!$O$17),"")</f>
        <v/>
      </c>
      <c r="AJ17" s="71" t="str">
        <f>IF(AND('Mapa final'!$Y$18="Alta",'Mapa final'!$AA$18="Catastrófico"),CONCATENATE("R2C",'Mapa final'!$O$18),"")</f>
        <v/>
      </c>
      <c r="AK17" s="71" t="str">
        <f>IF(AND('Mapa final'!$Y$19="Alta",'Mapa final'!$AA$19="Catastrófico"),CONCATENATE("R2C",'Mapa final'!$O$19),"")</f>
        <v/>
      </c>
      <c r="AL17" s="71" t="str">
        <f>IF(AND('Mapa final'!$Y$20="Alta",'Mapa final'!$AA$20="Catastrófico"),CONCATENATE("R2C",'Mapa final'!$O$20),"")</f>
        <v/>
      </c>
      <c r="AM17" s="72" t="str">
        <f>IF(AND('Mapa final'!$Y$21="Alta",'Mapa final'!$AA$21="Catastrófico"),CONCATENATE("R2C",'Mapa final'!$O$21),"")</f>
        <v/>
      </c>
      <c r="AN17" s="99"/>
      <c r="AO17" s="339"/>
      <c r="AP17" s="340"/>
      <c r="AQ17" s="340"/>
      <c r="AR17" s="340"/>
      <c r="AS17" s="340"/>
      <c r="AT17" s="341"/>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row>
    <row r="18" spans="1:76" ht="15" customHeight="1" x14ac:dyDescent="0.25">
      <c r="A18" s="99"/>
      <c r="B18" s="288"/>
      <c r="C18" s="288"/>
      <c r="D18" s="289"/>
      <c r="E18" s="329"/>
      <c r="F18" s="330"/>
      <c r="G18" s="330"/>
      <c r="H18" s="330"/>
      <c r="I18" s="346"/>
      <c r="J18" s="83" t="str">
        <f>IF(AND('Mapa final'!$Y$22="Alta",'Mapa final'!$AA$22="Leve"),CONCATENATE("R3C",'Mapa final'!$O$22),"")</f>
        <v/>
      </c>
      <c r="K18" s="84" t="str">
        <f>IF(AND('Mapa final'!$Y$23="Alta",'Mapa final'!$AA$23="Leve"),CONCATENATE("R3C",'Mapa final'!$O$23),"")</f>
        <v/>
      </c>
      <c r="L18" s="84" t="str">
        <f>IF(AND('Mapa final'!$Y$24="Alta",'Mapa final'!$AA$24="Leve"),CONCATENATE("R3C",'Mapa final'!$O$24),"")</f>
        <v/>
      </c>
      <c r="M18" s="84" t="str">
        <f>IF(AND('Mapa final'!$Y$25="Alta",'Mapa final'!$AA$25="Leve"),CONCATENATE("R3C",'Mapa final'!$O$25),"")</f>
        <v/>
      </c>
      <c r="N18" s="84" t="str">
        <f>IF(AND('Mapa final'!$Y$26="Alta",'Mapa final'!$AA$26="Leve"),CONCATENATE("R3C",'Mapa final'!$O$26),"")</f>
        <v/>
      </c>
      <c r="O18" s="85" t="str">
        <f>IF(AND('Mapa final'!$Y$27="Alta",'Mapa final'!$AA$27="Leve"),CONCATENATE("R3C",'Mapa final'!$O$27),"")</f>
        <v/>
      </c>
      <c r="P18" s="83" t="str">
        <f>IF(AND('Mapa final'!$Y$22="Alta",'Mapa final'!$AA$22="Menor"),CONCATENATE("R3C",'Mapa final'!$O$22),"")</f>
        <v/>
      </c>
      <c r="Q18" s="84" t="str">
        <f>IF(AND('Mapa final'!$Y$23="Alta",'Mapa final'!$AA$23="Menor"),CONCATENATE("R3C",'Mapa final'!$O$23),"")</f>
        <v/>
      </c>
      <c r="R18" s="84" t="str">
        <f>IF(AND('Mapa final'!$Y$24="Alta",'Mapa final'!$AA$24="Menor"),CONCATENATE("R3C",'Mapa final'!$O$24),"")</f>
        <v/>
      </c>
      <c r="S18" s="84" t="str">
        <f>IF(AND('Mapa final'!$Y$25="Alta",'Mapa final'!$AA$25="Menor"),CONCATENATE("R3C",'Mapa final'!$O$25),"")</f>
        <v/>
      </c>
      <c r="T18" s="84" t="str">
        <f>IF(AND('Mapa final'!$Y$26="Alta",'Mapa final'!$AA$26="Menor"),CONCATENATE("R3C",'Mapa final'!$O$26),"")</f>
        <v/>
      </c>
      <c r="U18" s="85" t="str">
        <f>IF(AND('Mapa final'!$Y$27="Alta",'Mapa final'!$AA$27="Menor"),CONCATENATE("R3C",'Mapa final'!$O$27),"")</f>
        <v/>
      </c>
      <c r="V18" s="67" t="str">
        <f>IF(AND('Mapa final'!$Y$22="Alta",'Mapa final'!$AA$22="Moderado"),CONCATENATE("R3C",'Mapa final'!$O$22),"")</f>
        <v/>
      </c>
      <c r="W18" s="68" t="str">
        <f>IF(AND('Mapa final'!$Y$23="Alta",'Mapa final'!$AA$23="Moderado"),CONCATENATE("R3C",'Mapa final'!$O$23),"")</f>
        <v/>
      </c>
      <c r="X18" s="68" t="str">
        <f>IF(AND('Mapa final'!$Y$24="Alta",'Mapa final'!$AA$24="Moderado"),CONCATENATE("R3C",'Mapa final'!$O$24),"")</f>
        <v/>
      </c>
      <c r="Y18" s="68" t="str">
        <f>IF(AND('Mapa final'!$Y$25="Alta",'Mapa final'!$AA$25="Moderado"),CONCATENATE("R3C",'Mapa final'!$O$25),"")</f>
        <v/>
      </c>
      <c r="Z18" s="68" t="str">
        <f>IF(AND('Mapa final'!$Y$26="Alta",'Mapa final'!$AA$26="Moderado"),CONCATENATE("R3C",'Mapa final'!$O$26),"")</f>
        <v/>
      </c>
      <c r="AA18" s="69" t="str">
        <f>IF(AND('Mapa final'!$Y$27="Alta",'Mapa final'!$AA$27="Moderado"),CONCATENATE("R3C",'Mapa final'!$O$27),"")</f>
        <v/>
      </c>
      <c r="AB18" s="67" t="str">
        <f>IF(AND('Mapa final'!$Y$22="Alta",'Mapa final'!$AA$22="Mayor"),CONCATENATE("R3C",'Mapa final'!$O$22),"")</f>
        <v/>
      </c>
      <c r="AC18" s="68" t="str">
        <f>IF(AND('Mapa final'!$Y$23="Alta",'Mapa final'!$AA$23="Mayor"),CONCATENATE("R3C",'Mapa final'!$O$23),"")</f>
        <v/>
      </c>
      <c r="AD18" s="68" t="str">
        <f>IF(AND('Mapa final'!$Y$24="Alta",'Mapa final'!$AA$24="Mayor"),CONCATENATE("R3C",'Mapa final'!$O$24),"")</f>
        <v/>
      </c>
      <c r="AE18" s="68" t="str">
        <f>IF(AND('Mapa final'!$Y$25="Alta",'Mapa final'!$AA$25="Mayor"),CONCATENATE("R3C",'Mapa final'!$O$25),"")</f>
        <v/>
      </c>
      <c r="AF18" s="68" t="str">
        <f>IF(AND('Mapa final'!$Y$26="Alta",'Mapa final'!$AA$26="Mayor"),CONCATENATE("R3C",'Mapa final'!$O$26),"")</f>
        <v/>
      </c>
      <c r="AG18" s="69" t="str">
        <f>IF(AND('Mapa final'!$Y$27="Alta",'Mapa final'!$AA$27="Mayor"),CONCATENATE("R3C",'Mapa final'!$O$27),"")</f>
        <v/>
      </c>
      <c r="AH18" s="70" t="str">
        <f>IF(AND('Mapa final'!$Y$22="Alta",'Mapa final'!$AA$22="Catastrófico"),CONCATENATE("R3C",'Mapa final'!$O$22),"")</f>
        <v/>
      </c>
      <c r="AI18" s="71" t="str">
        <f>IF(AND('Mapa final'!$Y$23="Alta",'Mapa final'!$AA$23="Catastrófico"),CONCATENATE("R3C",'Mapa final'!$O$23),"")</f>
        <v/>
      </c>
      <c r="AJ18" s="71" t="str">
        <f>IF(AND('Mapa final'!$Y$24="Alta",'Mapa final'!$AA$24="Catastrófico"),CONCATENATE("R3C",'Mapa final'!$O$24),"")</f>
        <v/>
      </c>
      <c r="AK18" s="71" t="str">
        <f>IF(AND('Mapa final'!$Y$25="Alta",'Mapa final'!$AA$25="Catastrófico"),CONCATENATE("R3C",'Mapa final'!$O$25),"")</f>
        <v/>
      </c>
      <c r="AL18" s="71" t="str">
        <f>IF(AND('Mapa final'!$Y$26="Alta",'Mapa final'!$AA$26="Catastrófico"),CONCATENATE("R3C",'Mapa final'!$O$26),"")</f>
        <v/>
      </c>
      <c r="AM18" s="72" t="str">
        <f>IF(AND('Mapa final'!$Y$27="Alta",'Mapa final'!$AA$27="Catastrófico"),CONCATENATE("R3C",'Mapa final'!$O$27),"")</f>
        <v/>
      </c>
      <c r="AN18" s="99"/>
      <c r="AO18" s="339"/>
      <c r="AP18" s="340"/>
      <c r="AQ18" s="340"/>
      <c r="AR18" s="340"/>
      <c r="AS18" s="340"/>
      <c r="AT18" s="341"/>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row>
    <row r="19" spans="1:76" ht="15" customHeight="1" x14ac:dyDescent="0.25">
      <c r="A19" s="99"/>
      <c r="B19" s="288"/>
      <c r="C19" s="288"/>
      <c r="D19" s="289"/>
      <c r="E19" s="329"/>
      <c r="F19" s="330"/>
      <c r="G19" s="330"/>
      <c r="H19" s="330"/>
      <c r="I19" s="346"/>
      <c r="J19" s="83" t="str">
        <f>IF(AND('Mapa final'!$Y$28="Alta",'Mapa final'!$AA$28="Leve"),CONCATENATE("R4C",'Mapa final'!$O$28),"")</f>
        <v/>
      </c>
      <c r="K19" s="84" t="str">
        <f>IF(AND('Mapa final'!$Y$29="Alta",'Mapa final'!$AA$29="Leve"),CONCATENATE("R4C",'Mapa final'!$O$29),"")</f>
        <v/>
      </c>
      <c r="L19" s="84" t="str">
        <f>IF(AND('Mapa final'!$Y$30="Alta",'Mapa final'!$AA$30="Leve"),CONCATENATE("R4C",'Mapa final'!$O$30),"")</f>
        <v/>
      </c>
      <c r="M19" s="84" t="str">
        <f>IF(AND('Mapa final'!$Y$31="Alta",'Mapa final'!$AA$31="Leve"),CONCATENATE("R4C",'Mapa final'!$O$31),"")</f>
        <v/>
      </c>
      <c r="N19" s="84" t="str">
        <f>IF(AND('Mapa final'!$Y$32="Alta",'Mapa final'!$AA$32="Leve"),CONCATENATE("R4C",'Mapa final'!$O$32),"")</f>
        <v/>
      </c>
      <c r="O19" s="85" t="str">
        <f>IF(AND('Mapa final'!$Y$33="Alta",'Mapa final'!$AA$33="Leve"),CONCATENATE("R4C",'Mapa final'!$O$33),"")</f>
        <v/>
      </c>
      <c r="P19" s="83" t="str">
        <f>IF(AND('Mapa final'!$Y$28="Alta",'Mapa final'!$AA$28="Menor"),CONCATENATE("R4C",'Mapa final'!$O$28),"")</f>
        <v/>
      </c>
      <c r="Q19" s="84" t="str">
        <f>IF(AND('Mapa final'!$Y$29="Alta",'Mapa final'!$AA$29="Menor"),CONCATENATE("R4C",'Mapa final'!$O$29),"")</f>
        <v/>
      </c>
      <c r="R19" s="84" t="str">
        <f>IF(AND('Mapa final'!$Y$30="Alta",'Mapa final'!$AA$30="Menor"),CONCATENATE("R4C",'Mapa final'!$O$30),"")</f>
        <v/>
      </c>
      <c r="S19" s="84" t="str">
        <f>IF(AND('Mapa final'!$Y$31="Alta",'Mapa final'!$AA$31="Menor"),CONCATENATE("R4C",'Mapa final'!$O$31),"")</f>
        <v/>
      </c>
      <c r="T19" s="84" t="str">
        <f>IF(AND('Mapa final'!$Y$32="Alta",'Mapa final'!$AA$32="Menor"),CONCATENATE("R4C",'Mapa final'!$O$32),"")</f>
        <v/>
      </c>
      <c r="U19" s="85" t="str">
        <f>IF(AND('Mapa final'!$Y$33="Alta",'Mapa final'!$AA$33="Menor"),CONCATENATE("R4C",'Mapa final'!$O$33),"")</f>
        <v/>
      </c>
      <c r="V19" s="67" t="str">
        <f>IF(AND('Mapa final'!$Y$28="Alta",'Mapa final'!$AA$28="Moderado"),CONCATENATE("R4C",'Mapa final'!$O$28),"")</f>
        <v/>
      </c>
      <c r="W19" s="68" t="str">
        <f>IF(AND('Mapa final'!$Y$29="Alta",'Mapa final'!$AA$29="Moderado"),CONCATENATE("R4C",'Mapa final'!$O$29),"")</f>
        <v/>
      </c>
      <c r="X19" s="73" t="str">
        <f>IF(AND('Mapa final'!$Y$30="Alta",'Mapa final'!$AA$30="Moderado"),CONCATENATE("R4C",'Mapa final'!$O$30),"")</f>
        <v/>
      </c>
      <c r="Y19" s="73" t="str">
        <f>IF(AND('Mapa final'!$Y$31="Alta",'Mapa final'!$AA$31="Moderado"),CONCATENATE("R4C",'Mapa final'!$O$31),"")</f>
        <v/>
      </c>
      <c r="Z19" s="73" t="str">
        <f>IF(AND('Mapa final'!$Y$32="Alta",'Mapa final'!$AA$32="Moderado"),CONCATENATE("R4C",'Mapa final'!$O$32),"")</f>
        <v/>
      </c>
      <c r="AA19" s="69" t="str">
        <f>IF(AND('Mapa final'!$Y$33="Alta",'Mapa final'!$AA$33="Moderado"),CONCATENATE("R4C",'Mapa final'!$O$33),"")</f>
        <v/>
      </c>
      <c r="AB19" s="67" t="str">
        <f>IF(AND('Mapa final'!$Y$28="Alta",'Mapa final'!$AA$28="Mayor"),CONCATENATE("R4C",'Mapa final'!$O$28),"")</f>
        <v/>
      </c>
      <c r="AC19" s="68" t="str">
        <f>IF(AND('Mapa final'!$Y$29="Alta",'Mapa final'!$AA$29="Mayor"),CONCATENATE("R4C",'Mapa final'!$O$29),"")</f>
        <v/>
      </c>
      <c r="AD19" s="73" t="str">
        <f>IF(AND('Mapa final'!$Y$30="Alta",'Mapa final'!$AA$30="Mayor"),CONCATENATE("R4C",'Mapa final'!$O$30),"")</f>
        <v/>
      </c>
      <c r="AE19" s="73" t="str">
        <f>IF(AND('Mapa final'!$Y$31="Alta",'Mapa final'!$AA$31="Mayor"),CONCATENATE("R4C",'Mapa final'!$O$31),"")</f>
        <v/>
      </c>
      <c r="AF19" s="73" t="str">
        <f>IF(AND('Mapa final'!$Y$32="Alta",'Mapa final'!$AA$32="Mayor"),CONCATENATE("R4C",'Mapa final'!$O$32),"")</f>
        <v/>
      </c>
      <c r="AG19" s="69" t="str">
        <f>IF(AND('Mapa final'!$Y$33="Alta",'Mapa final'!$AA$33="Mayor"),CONCATENATE("R4C",'Mapa final'!$O$33),"")</f>
        <v/>
      </c>
      <c r="AH19" s="70" t="str">
        <f>IF(AND('Mapa final'!$Y$28="Alta",'Mapa final'!$AA$28="Catastrófico"),CONCATENATE("R4C",'Mapa final'!$O$28),"")</f>
        <v/>
      </c>
      <c r="AI19" s="71" t="str">
        <f>IF(AND('Mapa final'!$Y$29="Alta",'Mapa final'!$AA$29="Catastrófico"),CONCATENATE("R4C",'Mapa final'!$O$29),"")</f>
        <v/>
      </c>
      <c r="AJ19" s="71" t="str">
        <f>IF(AND('Mapa final'!$Y$30="Alta",'Mapa final'!$AA$30="Catastrófico"),CONCATENATE("R4C",'Mapa final'!$O$30),"")</f>
        <v/>
      </c>
      <c r="AK19" s="71" t="str">
        <f>IF(AND('Mapa final'!$Y$31="Alta",'Mapa final'!$AA$31="Catastrófico"),CONCATENATE("R4C",'Mapa final'!$O$31),"")</f>
        <v/>
      </c>
      <c r="AL19" s="71" t="str">
        <f>IF(AND('Mapa final'!$Y$32="Alta",'Mapa final'!$AA$32="Catastrófico"),CONCATENATE("R4C",'Mapa final'!$O$32),"")</f>
        <v/>
      </c>
      <c r="AM19" s="72" t="str">
        <f>IF(AND('Mapa final'!$Y$33="Alta",'Mapa final'!$AA$33="Catastrófico"),CONCATENATE("R4C",'Mapa final'!$O$33),"")</f>
        <v/>
      </c>
      <c r="AN19" s="99"/>
      <c r="AO19" s="339"/>
      <c r="AP19" s="340"/>
      <c r="AQ19" s="340"/>
      <c r="AR19" s="340"/>
      <c r="AS19" s="340"/>
      <c r="AT19" s="341"/>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row>
    <row r="20" spans="1:76" ht="15" customHeight="1" x14ac:dyDescent="0.25">
      <c r="A20" s="99"/>
      <c r="B20" s="288"/>
      <c r="C20" s="288"/>
      <c r="D20" s="289"/>
      <c r="E20" s="329"/>
      <c r="F20" s="330"/>
      <c r="G20" s="330"/>
      <c r="H20" s="330"/>
      <c r="I20" s="346"/>
      <c r="J20" s="83" t="str">
        <f>IF(AND('Mapa final'!$Y$34="Alta",'Mapa final'!$AA$34="Leve"),CONCATENATE("R5C",'Mapa final'!$O$34),"")</f>
        <v/>
      </c>
      <c r="K20" s="84" t="str">
        <f>IF(AND('Mapa final'!$Y$35="Alta",'Mapa final'!$AA$35="Leve"),CONCATENATE("R5C",'Mapa final'!$O$35),"")</f>
        <v/>
      </c>
      <c r="L20" s="84" t="str">
        <f>IF(AND('Mapa final'!$Y$36="Alta",'Mapa final'!$AA$36="Leve"),CONCATENATE("R5C",'Mapa final'!$O$36),"")</f>
        <v/>
      </c>
      <c r="M20" s="84" t="str">
        <f>IF(AND('Mapa final'!$Y$37="Alta",'Mapa final'!$AA$37="Leve"),CONCATENATE("R5C",'Mapa final'!$O$37),"")</f>
        <v/>
      </c>
      <c r="N20" s="84" t="str">
        <f>IF(AND('Mapa final'!$Y$38="Alta",'Mapa final'!$AA$38="Leve"),CONCATENATE("R5C",'Mapa final'!$O$38),"")</f>
        <v/>
      </c>
      <c r="O20" s="85" t="str">
        <f>IF(AND('Mapa final'!$Y$39="Alta",'Mapa final'!$AA$39="Leve"),CONCATENATE("R5C",'Mapa final'!$O$39),"")</f>
        <v/>
      </c>
      <c r="P20" s="83" t="str">
        <f>IF(AND('Mapa final'!$Y$34="Alta",'Mapa final'!$AA$34="Menor"),CONCATENATE("R5C",'Mapa final'!$O$34),"")</f>
        <v/>
      </c>
      <c r="Q20" s="84" t="str">
        <f>IF(AND('Mapa final'!$Y$35="Alta",'Mapa final'!$AA$35="Menor"),CONCATENATE("R5C",'Mapa final'!$O$35),"")</f>
        <v/>
      </c>
      <c r="R20" s="84" t="str">
        <f>IF(AND('Mapa final'!$Y$36="Alta",'Mapa final'!$AA$36="Menor"),CONCATENATE("R5C",'Mapa final'!$O$36),"")</f>
        <v/>
      </c>
      <c r="S20" s="84" t="str">
        <f>IF(AND('Mapa final'!$Y$37="Alta",'Mapa final'!$AA$37="Menor"),CONCATENATE("R5C",'Mapa final'!$O$37),"")</f>
        <v/>
      </c>
      <c r="T20" s="84" t="str">
        <f>IF(AND('Mapa final'!$Y$38="Alta",'Mapa final'!$AA$38="Menor"),CONCATENATE("R5C",'Mapa final'!$O$38),"")</f>
        <v/>
      </c>
      <c r="U20" s="85" t="str">
        <f>IF(AND('Mapa final'!$Y$39="Alta",'Mapa final'!$AA$39="Menor"),CONCATENATE("R5C",'Mapa final'!$O$39),"")</f>
        <v/>
      </c>
      <c r="V20" s="67" t="str">
        <f>IF(AND('Mapa final'!$Y$34="Alta",'Mapa final'!$AA$34="Moderado"),CONCATENATE("R5C",'Mapa final'!$O$34),"")</f>
        <v/>
      </c>
      <c r="W20" s="68" t="str">
        <f>IF(AND('Mapa final'!$Y$35="Alta",'Mapa final'!$AA$35="Moderado"),CONCATENATE("R5C",'Mapa final'!$O$35),"")</f>
        <v/>
      </c>
      <c r="X20" s="73" t="str">
        <f>IF(AND('Mapa final'!$Y$36="Alta",'Mapa final'!$AA$36="Moderado"),CONCATENATE("R5C",'Mapa final'!$O$36),"")</f>
        <v/>
      </c>
      <c r="Y20" s="73" t="str">
        <f>IF(AND('Mapa final'!$Y$37="Alta",'Mapa final'!$AA$37="Moderado"),CONCATENATE("R5C",'Mapa final'!$O$37),"")</f>
        <v/>
      </c>
      <c r="Z20" s="73" t="str">
        <f>IF(AND('Mapa final'!$Y$38="Alta",'Mapa final'!$AA$38="Moderado"),CONCATENATE("R5C",'Mapa final'!$O$38),"")</f>
        <v/>
      </c>
      <c r="AA20" s="69" t="str">
        <f>IF(AND('Mapa final'!$Y$39="Alta",'Mapa final'!$AA$39="Moderado"),CONCATENATE("R5C",'Mapa final'!$O$39),"")</f>
        <v/>
      </c>
      <c r="AB20" s="67" t="str">
        <f>IF(AND('Mapa final'!$Y$34="Alta",'Mapa final'!$AA$34="Mayor"),CONCATENATE("R5C",'Mapa final'!$O$34),"")</f>
        <v/>
      </c>
      <c r="AC20" s="68" t="str">
        <f>IF(AND('Mapa final'!$Y$35="Alta",'Mapa final'!$AA$35="Mayor"),CONCATENATE("R5C",'Mapa final'!$O$35),"")</f>
        <v/>
      </c>
      <c r="AD20" s="73" t="str">
        <f>IF(AND('Mapa final'!$Y$36="Alta",'Mapa final'!$AA$36="Mayor"),CONCATENATE("R5C",'Mapa final'!$O$36),"")</f>
        <v/>
      </c>
      <c r="AE20" s="73" t="str">
        <f>IF(AND('Mapa final'!$Y$37="Alta",'Mapa final'!$AA$37="Mayor"),CONCATENATE("R5C",'Mapa final'!$O$37),"")</f>
        <v/>
      </c>
      <c r="AF20" s="73" t="str">
        <f>IF(AND('Mapa final'!$Y$38="Alta",'Mapa final'!$AA$38="Mayor"),CONCATENATE("R5C",'Mapa final'!$O$38),"")</f>
        <v/>
      </c>
      <c r="AG20" s="69" t="str">
        <f>IF(AND('Mapa final'!$Y$39="Alta",'Mapa final'!$AA$39="Mayor"),CONCATENATE("R5C",'Mapa final'!$O$39),"")</f>
        <v/>
      </c>
      <c r="AH20" s="70" t="str">
        <f>IF(AND('Mapa final'!$Y$34="Alta",'Mapa final'!$AA$34="Catastrófico"),CONCATENATE("R5C",'Mapa final'!$O$34),"")</f>
        <v/>
      </c>
      <c r="AI20" s="71" t="str">
        <f>IF(AND('Mapa final'!$Y$35="Alta",'Mapa final'!$AA$35="Catastrófico"),CONCATENATE("R5C",'Mapa final'!$O$35),"")</f>
        <v/>
      </c>
      <c r="AJ20" s="71" t="str">
        <f>IF(AND('Mapa final'!$Y$36="Alta",'Mapa final'!$AA$36="Catastrófico"),CONCATENATE("R5C",'Mapa final'!$O$36),"")</f>
        <v/>
      </c>
      <c r="AK20" s="71" t="str">
        <f>IF(AND('Mapa final'!$Y$37="Alta",'Mapa final'!$AA$37="Catastrófico"),CONCATENATE("R5C",'Mapa final'!$O$37),"")</f>
        <v/>
      </c>
      <c r="AL20" s="71" t="str">
        <f>IF(AND('Mapa final'!$Y$38="Alta",'Mapa final'!$AA$38="Catastrófico"),CONCATENATE("R5C",'Mapa final'!$O$38),"")</f>
        <v/>
      </c>
      <c r="AM20" s="72" t="str">
        <f>IF(AND('Mapa final'!$Y$39="Alta",'Mapa final'!$AA$39="Catastrófico"),CONCATENATE("R5C",'Mapa final'!$O$39),"")</f>
        <v/>
      </c>
      <c r="AN20" s="99"/>
      <c r="AO20" s="339"/>
      <c r="AP20" s="340"/>
      <c r="AQ20" s="340"/>
      <c r="AR20" s="340"/>
      <c r="AS20" s="340"/>
      <c r="AT20" s="341"/>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row>
    <row r="21" spans="1:76" ht="15" customHeight="1" x14ac:dyDescent="0.25">
      <c r="A21" s="99"/>
      <c r="B21" s="288"/>
      <c r="C21" s="288"/>
      <c r="D21" s="289"/>
      <c r="E21" s="329"/>
      <c r="F21" s="330"/>
      <c r="G21" s="330"/>
      <c r="H21" s="330"/>
      <c r="I21" s="346"/>
      <c r="J21" s="83" t="str">
        <f>IF(AND('Mapa final'!$Y$40="Alta",'Mapa final'!$AA$40="Leve"),CONCATENATE("R6C",'Mapa final'!$O$40),"")</f>
        <v/>
      </c>
      <c r="K21" s="84" t="str">
        <f>IF(AND('Mapa final'!$Y$41="Alta",'Mapa final'!$AA$41="Leve"),CONCATENATE("R6C",'Mapa final'!$O$41),"")</f>
        <v/>
      </c>
      <c r="L21" s="84" t="str">
        <f>IF(AND('Mapa final'!$Y$42="Alta",'Mapa final'!$AA$42="Leve"),CONCATENATE("R6C",'Mapa final'!$O$42),"")</f>
        <v/>
      </c>
      <c r="M21" s="84" t="str">
        <f>IF(AND('Mapa final'!$Y$43="Alta",'Mapa final'!$AA$43="Leve"),CONCATENATE("R6C",'Mapa final'!$O$43),"")</f>
        <v/>
      </c>
      <c r="N21" s="84" t="str">
        <f>IF(AND('Mapa final'!$Y$44="Alta",'Mapa final'!$AA$44="Leve"),CONCATENATE("R6C",'Mapa final'!$O$44),"")</f>
        <v/>
      </c>
      <c r="O21" s="85" t="str">
        <f>IF(AND('Mapa final'!$Y$45="Alta",'Mapa final'!$AA$45="Leve"),CONCATENATE("R6C",'Mapa final'!$O$45),"")</f>
        <v/>
      </c>
      <c r="P21" s="83" t="str">
        <f>IF(AND('Mapa final'!$Y$40="Alta",'Mapa final'!$AA$40="Menor"),CONCATENATE("R6C",'Mapa final'!$O$40),"")</f>
        <v/>
      </c>
      <c r="Q21" s="84" t="str">
        <f>IF(AND('Mapa final'!$Y$41="Alta",'Mapa final'!$AA$41="Menor"),CONCATENATE("R6C",'Mapa final'!$O$41),"")</f>
        <v/>
      </c>
      <c r="R21" s="84" t="str">
        <f>IF(AND('Mapa final'!$Y$42="Alta",'Mapa final'!$AA$42="Menor"),CONCATENATE("R6C",'Mapa final'!$O$42),"")</f>
        <v/>
      </c>
      <c r="S21" s="84" t="str">
        <f>IF(AND('Mapa final'!$Y$43="Alta",'Mapa final'!$AA$43="Menor"),CONCATENATE("R6C",'Mapa final'!$O$43),"")</f>
        <v/>
      </c>
      <c r="T21" s="84" t="str">
        <f>IF(AND('Mapa final'!$Y$44="Alta",'Mapa final'!$AA$44="Menor"),CONCATENATE("R6C",'Mapa final'!$O$44),"")</f>
        <v/>
      </c>
      <c r="U21" s="85" t="str">
        <f>IF(AND('Mapa final'!$Y$45="Alta",'Mapa final'!$AA$45="Menor"),CONCATENATE("R6C",'Mapa final'!$O$45),"")</f>
        <v/>
      </c>
      <c r="V21" s="67" t="str">
        <f>IF(AND('Mapa final'!$Y$40="Alta",'Mapa final'!$AA$40="Moderado"),CONCATENATE("R6C",'Mapa final'!$O$40),"")</f>
        <v/>
      </c>
      <c r="W21" s="68" t="str">
        <f>IF(AND('Mapa final'!$Y$41="Alta",'Mapa final'!$AA$41="Moderado"),CONCATENATE("R6C",'Mapa final'!$O$41),"")</f>
        <v/>
      </c>
      <c r="X21" s="73" t="str">
        <f>IF(AND('Mapa final'!$Y$42="Alta",'Mapa final'!$AA$42="Moderado"),CONCATENATE("R6C",'Mapa final'!$O$42),"")</f>
        <v/>
      </c>
      <c r="Y21" s="73" t="str">
        <f>IF(AND('Mapa final'!$Y$43="Alta",'Mapa final'!$AA$43="Moderado"),CONCATENATE("R6C",'Mapa final'!$O$43),"")</f>
        <v/>
      </c>
      <c r="Z21" s="73" t="str">
        <f>IF(AND('Mapa final'!$Y$44="Alta",'Mapa final'!$AA$44="Moderado"),CONCATENATE("R6C",'Mapa final'!$O$44),"")</f>
        <v/>
      </c>
      <c r="AA21" s="69" t="str">
        <f>IF(AND('Mapa final'!$Y$45="Alta",'Mapa final'!$AA$45="Moderado"),CONCATENATE("R6C",'Mapa final'!$O$45),"")</f>
        <v/>
      </c>
      <c r="AB21" s="67" t="str">
        <f>IF(AND('Mapa final'!$Y$40="Alta",'Mapa final'!$AA$40="Mayor"),CONCATENATE("R6C",'Mapa final'!$O$40),"")</f>
        <v/>
      </c>
      <c r="AC21" s="68" t="str">
        <f>IF(AND('Mapa final'!$Y$41="Alta",'Mapa final'!$AA$41="Mayor"),CONCATENATE("R6C",'Mapa final'!$O$41),"")</f>
        <v/>
      </c>
      <c r="AD21" s="73" t="str">
        <f>IF(AND('Mapa final'!$Y$42="Alta",'Mapa final'!$AA$42="Mayor"),CONCATENATE("R6C",'Mapa final'!$O$42),"")</f>
        <v/>
      </c>
      <c r="AE21" s="73" t="str">
        <f>IF(AND('Mapa final'!$Y$43="Alta",'Mapa final'!$AA$43="Mayor"),CONCATENATE("R6C",'Mapa final'!$O$43),"")</f>
        <v/>
      </c>
      <c r="AF21" s="73" t="str">
        <f>IF(AND('Mapa final'!$Y$44="Alta",'Mapa final'!$AA$44="Mayor"),CONCATENATE("R6C",'Mapa final'!$O$44),"")</f>
        <v/>
      </c>
      <c r="AG21" s="69" t="str">
        <f>IF(AND('Mapa final'!$Y$45="Alta",'Mapa final'!$AA$45="Mayor"),CONCATENATE("R6C",'Mapa final'!$O$45),"")</f>
        <v/>
      </c>
      <c r="AH21" s="70" t="str">
        <f>IF(AND('Mapa final'!$Y$40="Alta",'Mapa final'!$AA$40="Catastrófico"),CONCATENATE("R6C",'Mapa final'!$O$40),"")</f>
        <v/>
      </c>
      <c r="AI21" s="71" t="str">
        <f>IF(AND('Mapa final'!$Y$41="Alta",'Mapa final'!$AA$41="Catastrófico"),CONCATENATE("R6C",'Mapa final'!$O$41),"")</f>
        <v/>
      </c>
      <c r="AJ21" s="71" t="str">
        <f>IF(AND('Mapa final'!$Y$42="Alta",'Mapa final'!$AA$42="Catastrófico"),CONCATENATE("R6C",'Mapa final'!$O$42),"")</f>
        <v/>
      </c>
      <c r="AK21" s="71" t="str">
        <f>IF(AND('Mapa final'!$Y$43="Alta",'Mapa final'!$AA$43="Catastrófico"),CONCATENATE("R6C",'Mapa final'!$O$43),"")</f>
        <v/>
      </c>
      <c r="AL21" s="71" t="str">
        <f>IF(AND('Mapa final'!$Y$44="Alta",'Mapa final'!$AA$44="Catastrófico"),CONCATENATE("R6C",'Mapa final'!$O$44),"")</f>
        <v/>
      </c>
      <c r="AM21" s="72" t="str">
        <f>IF(AND('Mapa final'!$Y$45="Alta",'Mapa final'!$AA$45="Catastrófico"),CONCATENATE("R6C",'Mapa final'!$O$45),"")</f>
        <v/>
      </c>
      <c r="AN21" s="99"/>
      <c r="AO21" s="339"/>
      <c r="AP21" s="340"/>
      <c r="AQ21" s="340"/>
      <c r="AR21" s="340"/>
      <c r="AS21" s="340"/>
      <c r="AT21" s="341"/>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row>
    <row r="22" spans="1:76" ht="15" customHeight="1" x14ac:dyDescent="0.25">
      <c r="A22" s="99"/>
      <c r="B22" s="288"/>
      <c r="C22" s="288"/>
      <c r="D22" s="289"/>
      <c r="E22" s="329"/>
      <c r="F22" s="330"/>
      <c r="G22" s="330"/>
      <c r="H22" s="330"/>
      <c r="I22" s="346"/>
      <c r="J22" s="83" t="str">
        <f>IF(AND('Mapa final'!$Y$46="Alta",'Mapa final'!$AA$46="Leve"),CONCATENATE("R7C",'Mapa final'!$O$46),"")</f>
        <v/>
      </c>
      <c r="K22" s="84" t="str">
        <f>IF(AND('Mapa final'!$Y$47="Alta",'Mapa final'!$AA$47="Leve"),CONCATENATE("R7C",'Mapa final'!$O$47),"")</f>
        <v/>
      </c>
      <c r="L22" s="84" t="str">
        <f>IF(AND('Mapa final'!$Y$48="Alta",'Mapa final'!$AA$48="Leve"),CONCATENATE("R7C",'Mapa final'!$O$48),"")</f>
        <v/>
      </c>
      <c r="M22" s="84" t="str">
        <f>IF(AND('Mapa final'!$Y$49="Alta",'Mapa final'!$AA$49="Leve"),CONCATENATE("R7C",'Mapa final'!$O$49),"")</f>
        <v/>
      </c>
      <c r="N22" s="84" t="str">
        <f>IF(AND('Mapa final'!$Y$50="Alta",'Mapa final'!$AA$50="Leve"),CONCATENATE("R7C",'Mapa final'!$O$50),"")</f>
        <v/>
      </c>
      <c r="O22" s="85" t="str">
        <f>IF(AND('Mapa final'!$Y$51="Alta",'Mapa final'!$AA$51="Leve"),CONCATENATE("R7C",'Mapa final'!$O$51),"")</f>
        <v/>
      </c>
      <c r="P22" s="83" t="str">
        <f>IF(AND('Mapa final'!$Y$46="Alta",'Mapa final'!$AA$46="Menor"),CONCATENATE("R7C",'Mapa final'!$O$46),"")</f>
        <v/>
      </c>
      <c r="Q22" s="84" t="str">
        <f>IF(AND('Mapa final'!$Y$47="Alta",'Mapa final'!$AA$47="Menor"),CONCATENATE("R7C",'Mapa final'!$O$47),"")</f>
        <v/>
      </c>
      <c r="R22" s="84" t="str">
        <f>IF(AND('Mapa final'!$Y$48="Alta",'Mapa final'!$AA$48="Menor"),CONCATENATE("R7C",'Mapa final'!$O$48),"")</f>
        <v/>
      </c>
      <c r="S22" s="84" t="str">
        <f>IF(AND('Mapa final'!$Y$49="Alta",'Mapa final'!$AA$49="Menor"),CONCATENATE("R7C",'Mapa final'!$O$49),"")</f>
        <v/>
      </c>
      <c r="T22" s="84" t="str">
        <f>IF(AND('Mapa final'!$Y$50="Alta",'Mapa final'!$AA$50="Menor"),CONCATENATE("R7C",'Mapa final'!$O$50),"")</f>
        <v/>
      </c>
      <c r="U22" s="85" t="str">
        <f>IF(AND('Mapa final'!$Y$51="Alta",'Mapa final'!$AA$51="Menor"),CONCATENATE("R7C",'Mapa final'!$O$51),"")</f>
        <v/>
      </c>
      <c r="V22" s="67" t="str">
        <f>IF(AND('Mapa final'!$Y$46="Alta",'Mapa final'!$AA$46="Moderado"),CONCATENATE("R7C",'Mapa final'!$O$46),"")</f>
        <v/>
      </c>
      <c r="W22" s="68" t="str">
        <f>IF(AND('Mapa final'!$Y$47="Alta",'Mapa final'!$AA$47="Moderado"),CONCATENATE("R7C",'Mapa final'!$O$47),"")</f>
        <v/>
      </c>
      <c r="X22" s="73" t="str">
        <f>IF(AND('Mapa final'!$Y$48="Alta",'Mapa final'!$AA$48="Moderado"),CONCATENATE("R7C",'Mapa final'!$O$48),"")</f>
        <v/>
      </c>
      <c r="Y22" s="73" t="str">
        <f>IF(AND('Mapa final'!$Y$49="Alta",'Mapa final'!$AA$49="Moderado"),CONCATENATE("R7C",'Mapa final'!$O$49),"")</f>
        <v/>
      </c>
      <c r="Z22" s="73" t="str">
        <f>IF(AND('Mapa final'!$Y$50="Alta",'Mapa final'!$AA$50="Moderado"),CONCATENATE("R7C",'Mapa final'!$O$50),"")</f>
        <v/>
      </c>
      <c r="AA22" s="69" t="str">
        <f>IF(AND('Mapa final'!$Y$51="Alta",'Mapa final'!$AA$51="Moderado"),CONCATENATE("R7C",'Mapa final'!$O$51),"")</f>
        <v/>
      </c>
      <c r="AB22" s="67" t="str">
        <f>IF(AND('Mapa final'!$Y$46="Alta",'Mapa final'!$AA$46="Mayor"),CONCATENATE("R7C",'Mapa final'!$O$46),"")</f>
        <v/>
      </c>
      <c r="AC22" s="68" t="str">
        <f>IF(AND('Mapa final'!$Y$47="Alta",'Mapa final'!$AA$47="Mayor"),CONCATENATE("R7C",'Mapa final'!$O$47),"")</f>
        <v/>
      </c>
      <c r="AD22" s="73" t="str">
        <f>IF(AND('Mapa final'!$Y$48="Alta",'Mapa final'!$AA$48="Mayor"),CONCATENATE("R7C",'Mapa final'!$O$48),"")</f>
        <v/>
      </c>
      <c r="AE22" s="73" t="str">
        <f>IF(AND('Mapa final'!$Y$49="Alta",'Mapa final'!$AA$49="Mayor"),CONCATENATE("R7C",'Mapa final'!$O$49),"")</f>
        <v/>
      </c>
      <c r="AF22" s="73" t="str">
        <f>IF(AND('Mapa final'!$Y$50="Alta",'Mapa final'!$AA$50="Mayor"),CONCATENATE("R7C",'Mapa final'!$O$50),"")</f>
        <v/>
      </c>
      <c r="AG22" s="69" t="str">
        <f>IF(AND('Mapa final'!$Y$51="Alta",'Mapa final'!$AA$51="Mayor"),CONCATENATE("R7C",'Mapa final'!$O$51),"")</f>
        <v/>
      </c>
      <c r="AH22" s="70" t="str">
        <f>IF(AND('Mapa final'!$Y$46="Alta",'Mapa final'!$AA$46="Catastrófico"),CONCATENATE("R7C",'Mapa final'!$O$46),"")</f>
        <v/>
      </c>
      <c r="AI22" s="71" t="str">
        <f>IF(AND('Mapa final'!$Y$47="Alta",'Mapa final'!$AA$47="Catastrófico"),CONCATENATE("R7C",'Mapa final'!$O$47),"")</f>
        <v/>
      </c>
      <c r="AJ22" s="71" t="str">
        <f>IF(AND('Mapa final'!$Y$48="Alta",'Mapa final'!$AA$48="Catastrófico"),CONCATENATE("R7C",'Mapa final'!$O$48),"")</f>
        <v/>
      </c>
      <c r="AK22" s="71" t="str">
        <f>IF(AND('Mapa final'!$Y$49="Alta",'Mapa final'!$AA$49="Catastrófico"),CONCATENATE("R7C",'Mapa final'!$O$49),"")</f>
        <v/>
      </c>
      <c r="AL22" s="71" t="str">
        <f>IF(AND('Mapa final'!$Y$50="Alta",'Mapa final'!$AA$50="Catastrófico"),CONCATENATE("R7C",'Mapa final'!$O$50),"")</f>
        <v/>
      </c>
      <c r="AM22" s="72" t="str">
        <f>IF(AND('Mapa final'!$Y$51="Alta",'Mapa final'!$AA$51="Catastrófico"),CONCATENATE("R7C",'Mapa final'!$O$51),"")</f>
        <v/>
      </c>
      <c r="AN22" s="99"/>
      <c r="AO22" s="339"/>
      <c r="AP22" s="340"/>
      <c r="AQ22" s="340"/>
      <c r="AR22" s="340"/>
      <c r="AS22" s="340"/>
      <c r="AT22" s="341"/>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row>
    <row r="23" spans="1:76" ht="15" customHeight="1" x14ac:dyDescent="0.25">
      <c r="A23" s="99"/>
      <c r="B23" s="288"/>
      <c r="C23" s="288"/>
      <c r="D23" s="289"/>
      <c r="E23" s="329"/>
      <c r="F23" s="330"/>
      <c r="G23" s="330"/>
      <c r="H23" s="330"/>
      <c r="I23" s="346"/>
      <c r="J23" s="83" t="str">
        <f>IF(AND('Mapa final'!$Y$52="Alta",'Mapa final'!$AA$52="Leve"),CONCATENATE("R8C",'Mapa final'!$O$52),"")</f>
        <v/>
      </c>
      <c r="K23" s="84" t="str">
        <f>IF(AND('Mapa final'!$Y$53="Alta",'Mapa final'!$AA$53="Leve"),CONCATENATE("R8C",'Mapa final'!$O$53),"")</f>
        <v/>
      </c>
      <c r="L23" s="84" t="str">
        <f>IF(AND('Mapa final'!$Y$54="Alta",'Mapa final'!$AA$54="Leve"),CONCATENATE("R8C",'Mapa final'!$O$54),"")</f>
        <v/>
      </c>
      <c r="M23" s="84" t="str">
        <f>IF(AND('Mapa final'!$Y$55="Alta",'Mapa final'!$AA$55="Leve"),CONCATENATE("R8C",'Mapa final'!$O$55),"")</f>
        <v/>
      </c>
      <c r="N23" s="84" t="str">
        <f>IF(AND('Mapa final'!$Y$56="Alta",'Mapa final'!$AA$56="Leve"),CONCATENATE("R8C",'Mapa final'!$O$56),"")</f>
        <v/>
      </c>
      <c r="O23" s="85" t="str">
        <f>IF(AND('Mapa final'!$Y$57="Alta",'Mapa final'!$AA$57="Leve"),CONCATENATE("R8C",'Mapa final'!$O$57),"")</f>
        <v/>
      </c>
      <c r="P23" s="83" t="str">
        <f>IF(AND('Mapa final'!$Y$52="Alta",'Mapa final'!$AA$52="Menor"),CONCATENATE("R8C",'Mapa final'!$O$52),"")</f>
        <v/>
      </c>
      <c r="Q23" s="84" t="str">
        <f>IF(AND('Mapa final'!$Y$53="Alta",'Mapa final'!$AA$53="Menor"),CONCATENATE("R8C",'Mapa final'!$O$53),"")</f>
        <v/>
      </c>
      <c r="R23" s="84" t="str">
        <f>IF(AND('Mapa final'!$Y$54="Alta",'Mapa final'!$AA$54="Menor"),CONCATENATE("R8C",'Mapa final'!$O$54),"")</f>
        <v/>
      </c>
      <c r="S23" s="84" t="str">
        <f>IF(AND('Mapa final'!$Y$55="Alta",'Mapa final'!$AA$55="Menor"),CONCATENATE("R8C",'Mapa final'!$O$55),"")</f>
        <v/>
      </c>
      <c r="T23" s="84" t="str">
        <f>IF(AND('Mapa final'!$Y$56="Alta",'Mapa final'!$AA$56="Menor"),CONCATENATE("R8C",'Mapa final'!$O$56),"")</f>
        <v/>
      </c>
      <c r="U23" s="85" t="str">
        <f>IF(AND('Mapa final'!$Y$57="Alta",'Mapa final'!$AA$57="Menor"),CONCATENATE("R8C",'Mapa final'!$O$57),"")</f>
        <v/>
      </c>
      <c r="V23" s="67" t="str">
        <f>IF(AND('Mapa final'!$Y$52="Alta",'Mapa final'!$AA$52="Moderado"),CONCATENATE("R8C",'Mapa final'!$O$52),"")</f>
        <v/>
      </c>
      <c r="W23" s="68" t="str">
        <f>IF(AND('Mapa final'!$Y$53="Alta",'Mapa final'!$AA$53="Moderado"),CONCATENATE("R8C",'Mapa final'!$O$53),"")</f>
        <v/>
      </c>
      <c r="X23" s="73" t="str">
        <f>IF(AND('Mapa final'!$Y$54="Alta",'Mapa final'!$AA$54="Moderado"),CONCATENATE("R8C",'Mapa final'!$O$54),"")</f>
        <v/>
      </c>
      <c r="Y23" s="73" t="str">
        <f>IF(AND('Mapa final'!$Y$55="Alta",'Mapa final'!$AA$55="Moderado"),CONCATENATE("R8C",'Mapa final'!$O$55),"")</f>
        <v/>
      </c>
      <c r="Z23" s="73" t="str">
        <f>IF(AND('Mapa final'!$Y$56="Alta",'Mapa final'!$AA$56="Moderado"),CONCATENATE("R8C",'Mapa final'!$O$56),"")</f>
        <v/>
      </c>
      <c r="AA23" s="69" t="str">
        <f>IF(AND('Mapa final'!$Y$57="Alta",'Mapa final'!$AA$57="Moderado"),CONCATENATE("R8C",'Mapa final'!$O$57),"")</f>
        <v/>
      </c>
      <c r="AB23" s="67" t="str">
        <f>IF(AND('Mapa final'!$Y$52="Alta",'Mapa final'!$AA$52="Mayor"),CONCATENATE("R8C",'Mapa final'!$O$52),"")</f>
        <v/>
      </c>
      <c r="AC23" s="68" t="str">
        <f>IF(AND('Mapa final'!$Y$53="Alta",'Mapa final'!$AA$53="Mayor"),CONCATENATE("R8C",'Mapa final'!$O$53),"")</f>
        <v/>
      </c>
      <c r="AD23" s="73" t="str">
        <f>IF(AND('Mapa final'!$Y$54="Alta",'Mapa final'!$AA$54="Mayor"),CONCATENATE("R8C",'Mapa final'!$O$54),"")</f>
        <v/>
      </c>
      <c r="AE23" s="73" t="str">
        <f>IF(AND('Mapa final'!$Y$55="Alta",'Mapa final'!$AA$55="Mayor"),CONCATENATE("R8C",'Mapa final'!$O$55),"")</f>
        <v/>
      </c>
      <c r="AF23" s="73" t="str">
        <f>IF(AND('Mapa final'!$Y$56="Alta",'Mapa final'!$AA$56="Mayor"),CONCATENATE("R8C",'Mapa final'!$O$56),"")</f>
        <v/>
      </c>
      <c r="AG23" s="69" t="str">
        <f>IF(AND('Mapa final'!$Y$57="Alta",'Mapa final'!$AA$57="Mayor"),CONCATENATE("R8C",'Mapa final'!$O$57),"")</f>
        <v/>
      </c>
      <c r="AH23" s="70" t="str">
        <f>IF(AND('Mapa final'!$Y$52="Alta",'Mapa final'!$AA$52="Catastrófico"),CONCATENATE("R8C",'Mapa final'!$O$52),"")</f>
        <v/>
      </c>
      <c r="AI23" s="71" t="str">
        <f>IF(AND('Mapa final'!$Y$53="Alta",'Mapa final'!$AA$53="Catastrófico"),CONCATENATE("R8C",'Mapa final'!$O$53),"")</f>
        <v/>
      </c>
      <c r="AJ23" s="71" t="str">
        <f>IF(AND('Mapa final'!$Y$54="Alta",'Mapa final'!$AA$54="Catastrófico"),CONCATENATE("R8C",'Mapa final'!$O$54),"")</f>
        <v/>
      </c>
      <c r="AK23" s="71" t="str">
        <f>IF(AND('Mapa final'!$Y$55="Alta",'Mapa final'!$AA$55="Catastrófico"),CONCATENATE("R8C",'Mapa final'!$O$55),"")</f>
        <v/>
      </c>
      <c r="AL23" s="71" t="str">
        <f>IF(AND('Mapa final'!$Y$56="Alta",'Mapa final'!$AA$56="Catastrófico"),CONCATENATE("R8C",'Mapa final'!$O$56),"")</f>
        <v/>
      </c>
      <c r="AM23" s="72" t="str">
        <f>IF(AND('Mapa final'!$Y$57="Alta",'Mapa final'!$AA$57="Catastrófico"),CONCATENATE("R8C",'Mapa final'!$O$57),"")</f>
        <v/>
      </c>
      <c r="AN23" s="99"/>
      <c r="AO23" s="339"/>
      <c r="AP23" s="340"/>
      <c r="AQ23" s="340"/>
      <c r="AR23" s="340"/>
      <c r="AS23" s="340"/>
      <c r="AT23" s="341"/>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row>
    <row r="24" spans="1:76" ht="15" customHeight="1" x14ac:dyDescent="0.25">
      <c r="A24" s="99"/>
      <c r="B24" s="288"/>
      <c r="C24" s="288"/>
      <c r="D24" s="289"/>
      <c r="E24" s="329"/>
      <c r="F24" s="330"/>
      <c r="G24" s="330"/>
      <c r="H24" s="330"/>
      <c r="I24" s="346"/>
      <c r="J24" s="83" t="str">
        <f>IF(AND('Mapa final'!$Y$58="Alta",'Mapa final'!$AA$58="Leve"),CONCATENATE("R9C",'Mapa final'!$O$58),"")</f>
        <v/>
      </c>
      <c r="K24" s="84" t="str">
        <f>IF(AND('Mapa final'!$Y$59="Alta",'Mapa final'!$AA$59="Leve"),CONCATENATE("R9C",'Mapa final'!$O$59),"")</f>
        <v/>
      </c>
      <c r="L24" s="84" t="str">
        <f>IF(AND('Mapa final'!$Y$60="Alta",'Mapa final'!$AA$60="Leve"),CONCATENATE("R9C",'Mapa final'!$O$60),"")</f>
        <v/>
      </c>
      <c r="M24" s="84" t="str">
        <f>IF(AND('Mapa final'!$Y$61="Alta",'Mapa final'!$AA$61="Leve"),CONCATENATE("R9C",'Mapa final'!$O$61),"")</f>
        <v/>
      </c>
      <c r="N24" s="84" t="str">
        <f>IF(AND('Mapa final'!$Y$62="Alta",'Mapa final'!$AA$62="Leve"),CONCATENATE("R9C",'Mapa final'!$O$62),"")</f>
        <v/>
      </c>
      <c r="O24" s="85" t="str">
        <f>IF(AND('Mapa final'!$Y$63="Alta",'Mapa final'!$AA$63="Leve"),CONCATENATE("R9C",'Mapa final'!$O$63),"")</f>
        <v/>
      </c>
      <c r="P24" s="83" t="str">
        <f>IF(AND('Mapa final'!$Y$58="Alta",'Mapa final'!$AA$58="Menor"),CONCATENATE("R9C",'Mapa final'!$O$58),"")</f>
        <v/>
      </c>
      <c r="Q24" s="84" t="str">
        <f>IF(AND('Mapa final'!$Y$59="Alta",'Mapa final'!$AA$59="Menor"),CONCATENATE("R9C",'Mapa final'!$O$59),"")</f>
        <v/>
      </c>
      <c r="R24" s="84" t="str">
        <f>IF(AND('Mapa final'!$Y$60="Alta",'Mapa final'!$AA$60="Menor"),CONCATENATE("R9C",'Mapa final'!$O$60),"")</f>
        <v/>
      </c>
      <c r="S24" s="84" t="str">
        <f>IF(AND('Mapa final'!$Y$61="Alta",'Mapa final'!$AA$61="Menor"),CONCATENATE("R9C",'Mapa final'!$O$61),"")</f>
        <v/>
      </c>
      <c r="T24" s="84" t="str">
        <f>IF(AND('Mapa final'!$Y$62="Alta",'Mapa final'!$AA$62="Menor"),CONCATENATE("R9C",'Mapa final'!$O$62),"")</f>
        <v/>
      </c>
      <c r="U24" s="85" t="str">
        <f>IF(AND('Mapa final'!$Y$63="Alta",'Mapa final'!$AA$63="Menor"),CONCATENATE("R9C",'Mapa final'!$O$63),"")</f>
        <v/>
      </c>
      <c r="V24" s="67" t="str">
        <f>IF(AND('Mapa final'!$Y$58="Alta",'Mapa final'!$AA$58="Moderado"),CONCATENATE("R9C",'Mapa final'!$O$58),"")</f>
        <v/>
      </c>
      <c r="W24" s="68" t="str">
        <f>IF(AND('Mapa final'!$Y$59="Alta",'Mapa final'!$AA$59="Moderado"),CONCATENATE("R9C",'Mapa final'!$O$59),"")</f>
        <v/>
      </c>
      <c r="X24" s="73" t="str">
        <f>IF(AND('Mapa final'!$Y$60="Alta",'Mapa final'!$AA$60="Moderado"),CONCATENATE("R9C",'Mapa final'!$O$60),"")</f>
        <v/>
      </c>
      <c r="Y24" s="73" t="str">
        <f>IF(AND('Mapa final'!$Y$61="Alta",'Mapa final'!$AA$61="Moderado"),CONCATENATE("R9C",'Mapa final'!$O$61),"")</f>
        <v/>
      </c>
      <c r="Z24" s="73" t="str">
        <f>IF(AND('Mapa final'!$Y$62="Alta",'Mapa final'!$AA$62="Moderado"),CONCATENATE("R9C",'Mapa final'!$O$62),"")</f>
        <v/>
      </c>
      <c r="AA24" s="69" t="str">
        <f>IF(AND('Mapa final'!$Y$63="Alta",'Mapa final'!$AA$63="Moderado"),CONCATENATE("R9C",'Mapa final'!$O$63),"")</f>
        <v/>
      </c>
      <c r="AB24" s="67" t="str">
        <f>IF(AND('Mapa final'!$Y$58="Alta",'Mapa final'!$AA$58="Mayor"),CONCATENATE("R9C",'Mapa final'!$O$58),"")</f>
        <v/>
      </c>
      <c r="AC24" s="68" t="str">
        <f>IF(AND('Mapa final'!$Y$59="Alta",'Mapa final'!$AA$59="Mayor"),CONCATENATE("R9C",'Mapa final'!$O$59),"")</f>
        <v/>
      </c>
      <c r="AD24" s="73" t="str">
        <f>IF(AND('Mapa final'!$Y$60="Alta",'Mapa final'!$AA$60="Mayor"),CONCATENATE("R9C",'Mapa final'!$O$60),"")</f>
        <v/>
      </c>
      <c r="AE24" s="73" t="str">
        <f>IF(AND('Mapa final'!$Y$61="Alta",'Mapa final'!$AA$61="Mayor"),CONCATENATE("R9C",'Mapa final'!$O$61),"")</f>
        <v/>
      </c>
      <c r="AF24" s="73" t="str">
        <f>IF(AND('Mapa final'!$Y$62="Alta",'Mapa final'!$AA$62="Mayor"),CONCATENATE("R9C",'Mapa final'!$O$62),"")</f>
        <v/>
      </c>
      <c r="AG24" s="69" t="str">
        <f>IF(AND('Mapa final'!$Y$63="Alta",'Mapa final'!$AA$63="Mayor"),CONCATENATE("R9C",'Mapa final'!$O$63),"")</f>
        <v/>
      </c>
      <c r="AH24" s="70" t="str">
        <f>IF(AND('Mapa final'!$Y$58="Alta",'Mapa final'!$AA$58="Catastrófico"),CONCATENATE("R9C",'Mapa final'!$O$58),"")</f>
        <v/>
      </c>
      <c r="AI24" s="71" t="str">
        <f>IF(AND('Mapa final'!$Y$59="Alta",'Mapa final'!$AA$59="Catastrófico"),CONCATENATE("R9C",'Mapa final'!$O$59),"")</f>
        <v/>
      </c>
      <c r="AJ24" s="71" t="str">
        <f>IF(AND('Mapa final'!$Y$60="Alta",'Mapa final'!$AA$60="Catastrófico"),CONCATENATE("R9C",'Mapa final'!$O$60),"")</f>
        <v/>
      </c>
      <c r="AK24" s="71" t="str">
        <f>IF(AND('Mapa final'!$Y$61="Alta",'Mapa final'!$AA$61="Catastrófico"),CONCATENATE("R9C",'Mapa final'!$O$61),"")</f>
        <v/>
      </c>
      <c r="AL24" s="71" t="str">
        <f>IF(AND('Mapa final'!$Y$62="Alta",'Mapa final'!$AA$62="Catastrófico"),CONCATENATE("R9C",'Mapa final'!$O$62),"")</f>
        <v/>
      </c>
      <c r="AM24" s="72" t="str">
        <f>IF(AND('Mapa final'!$Y$63="Alta",'Mapa final'!$AA$63="Catastrófico"),CONCATENATE("R9C",'Mapa final'!$O$63),"")</f>
        <v/>
      </c>
      <c r="AN24" s="99"/>
      <c r="AO24" s="339"/>
      <c r="AP24" s="340"/>
      <c r="AQ24" s="340"/>
      <c r="AR24" s="340"/>
      <c r="AS24" s="340"/>
      <c r="AT24" s="341"/>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row>
    <row r="25" spans="1:76" ht="15.75" customHeight="1" thickBot="1" x14ac:dyDescent="0.3">
      <c r="A25" s="99"/>
      <c r="B25" s="288"/>
      <c r="C25" s="288"/>
      <c r="D25" s="289"/>
      <c r="E25" s="332"/>
      <c r="F25" s="333"/>
      <c r="G25" s="333"/>
      <c r="H25" s="333"/>
      <c r="I25" s="333"/>
      <c r="J25" s="86" t="str">
        <f>IF(AND('Mapa final'!$Y$64="Alta",'Mapa final'!$AA$64="Leve"),CONCATENATE("R10C",'Mapa final'!$O$64),"")</f>
        <v/>
      </c>
      <c r="K25" s="87" t="str">
        <f>IF(AND('Mapa final'!$Y$65="Alta",'Mapa final'!$AA$65="Leve"),CONCATENATE("R10C",'Mapa final'!$O$65),"")</f>
        <v/>
      </c>
      <c r="L25" s="87" t="str">
        <f>IF(AND('Mapa final'!$Y$66="Alta",'Mapa final'!$AA$66="Leve"),CONCATENATE("R10C",'Mapa final'!$O$66),"")</f>
        <v/>
      </c>
      <c r="M25" s="87" t="str">
        <f>IF(AND('Mapa final'!$Y$67="Alta",'Mapa final'!$AA$67="Leve"),CONCATENATE("R10C",'Mapa final'!$O$67),"")</f>
        <v/>
      </c>
      <c r="N25" s="87" t="str">
        <f>IF(AND('Mapa final'!$Y$68="Alta",'Mapa final'!$AA$68="Leve"),CONCATENATE("R10C",'Mapa final'!$O$68),"")</f>
        <v/>
      </c>
      <c r="O25" s="88" t="str">
        <f>IF(AND('Mapa final'!$Y$69="Alta",'Mapa final'!$AA$69="Leve"),CONCATENATE("R10C",'Mapa final'!$O$69),"")</f>
        <v/>
      </c>
      <c r="P25" s="86" t="str">
        <f>IF(AND('Mapa final'!$Y$64="Alta",'Mapa final'!$AA$64="Menor"),CONCATENATE("R10C",'Mapa final'!$O$64),"")</f>
        <v/>
      </c>
      <c r="Q25" s="87" t="str">
        <f>IF(AND('Mapa final'!$Y$65="Alta",'Mapa final'!$AA$65="Menor"),CONCATENATE("R10C",'Mapa final'!$O$65),"")</f>
        <v/>
      </c>
      <c r="R25" s="87" t="str">
        <f>IF(AND('Mapa final'!$Y$66="Alta",'Mapa final'!$AA$66="Menor"),CONCATENATE("R10C",'Mapa final'!$O$66),"")</f>
        <v/>
      </c>
      <c r="S25" s="87" t="str">
        <f>IF(AND('Mapa final'!$Y$67="Alta",'Mapa final'!$AA$67="Menor"),CONCATENATE("R10C",'Mapa final'!$O$67),"")</f>
        <v/>
      </c>
      <c r="T25" s="87" t="str">
        <f>IF(AND('Mapa final'!$Y$68="Alta",'Mapa final'!$AA$68="Menor"),CONCATENATE("R10C",'Mapa final'!$O$68),"")</f>
        <v/>
      </c>
      <c r="U25" s="88" t="str">
        <f>IF(AND('Mapa final'!$Y$69="Alta",'Mapa final'!$AA$69="Menor"),CONCATENATE("R10C",'Mapa final'!$O$69),"")</f>
        <v/>
      </c>
      <c r="V25" s="74" t="str">
        <f>IF(AND('Mapa final'!$Y$64="Alta",'Mapa final'!$AA$64="Moderado"),CONCATENATE("R10C",'Mapa final'!$O$64),"")</f>
        <v/>
      </c>
      <c r="W25" s="75" t="str">
        <f>IF(AND('Mapa final'!$Y$65="Alta",'Mapa final'!$AA$65="Moderado"),CONCATENATE("R10C",'Mapa final'!$O$65),"")</f>
        <v/>
      </c>
      <c r="X25" s="75" t="str">
        <f>IF(AND('Mapa final'!$Y$66="Alta",'Mapa final'!$AA$66="Moderado"),CONCATENATE("R10C",'Mapa final'!$O$66),"")</f>
        <v/>
      </c>
      <c r="Y25" s="75" t="str">
        <f>IF(AND('Mapa final'!$Y$67="Alta",'Mapa final'!$AA$67="Moderado"),CONCATENATE("R10C",'Mapa final'!$O$67),"")</f>
        <v/>
      </c>
      <c r="Z25" s="75" t="str">
        <f>IF(AND('Mapa final'!$Y$68="Alta",'Mapa final'!$AA$68="Moderado"),CONCATENATE("R10C",'Mapa final'!$O$68),"")</f>
        <v/>
      </c>
      <c r="AA25" s="76" t="str">
        <f>IF(AND('Mapa final'!$Y$69="Alta",'Mapa final'!$AA$69="Moderado"),CONCATENATE("R10C",'Mapa final'!$O$69),"")</f>
        <v/>
      </c>
      <c r="AB25" s="74" t="str">
        <f>IF(AND('Mapa final'!$Y$64="Alta",'Mapa final'!$AA$64="Mayor"),CONCATENATE("R10C",'Mapa final'!$O$64),"")</f>
        <v/>
      </c>
      <c r="AC25" s="75" t="str">
        <f>IF(AND('Mapa final'!$Y$65="Alta",'Mapa final'!$AA$65="Mayor"),CONCATENATE("R10C",'Mapa final'!$O$65),"")</f>
        <v/>
      </c>
      <c r="AD25" s="75" t="str">
        <f>IF(AND('Mapa final'!$Y$66="Alta",'Mapa final'!$AA$66="Mayor"),CONCATENATE("R10C",'Mapa final'!$O$66),"")</f>
        <v/>
      </c>
      <c r="AE25" s="75" t="str">
        <f>IF(AND('Mapa final'!$Y$67="Alta",'Mapa final'!$AA$67="Mayor"),CONCATENATE("R10C",'Mapa final'!$O$67),"")</f>
        <v/>
      </c>
      <c r="AF25" s="75" t="str">
        <f>IF(AND('Mapa final'!$Y$68="Alta",'Mapa final'!$AA$68="Mayor"),CONCATENATE("R10C",'Mapa final'!$O$68),"")</f>
        <v/>
      </c>
      <c r="AG25" s="76" t="str">
        <f>IF(AND('Mapa final'!$Y$69="Alta",'Mapa final'!$AA$69="Mayor"),CONCATENATE("R10C",'Mapa final'!$O$69),"")</f>
        <v/>
      </c>
      <c r="AH25" s="77" t="str">
        <f>IF(AND('Mapa final'!$Y$64="Alta",'Mapa final'!$AA$64="Catastrófico"),CONCATENATE("R10C",'Mapa final'!$O$64),"")</f>
        <v/>
      </c>
      <c r="AI25" s="78" t="str">
        <f>IF(AND('Mapa final'!$Y$65="Alta",'Mapa final'!$AA$65="Catastrófico"),CONCATENATE("R10C",'Mapa final'!$O$65),"")</f>
        <v/>
      </c>
      <c r="AJ25" s="78" t="str">
        <f>IF(AND('Mapa final'!$Y$66="Alta",'Mapa final'!$AA$66="Catastrófico"),CONCATENATE("R10C",'Mapa final'!$O$66),"")</f>
        <v/>
      </c>
      <c r="AK25" s="78" t="str">
        <f>IF(AND('Mapa final'!$Y$67="Alta",'Mapa final'!$AA$67="Catastrófico"),CONCATENATE("R10C",'Mapa final'!$O$67),"")</f>
        <v/>
      </c>
      <c r="AL25" s="78" t="str">
        <f>IF(AND('Mapa final'!$Y$68="Alta",'Mapa final'!$AA$68="Catastrófico"),CONCATENATE("R10C",'Mapa final'!$O$68),"")</f>
        <v/>
      </c>
      <c r="AM25" s="79" t="str">
        <f>IF(AND('Mapa final'!$Y$69="Alta",'Mapa final'!$AA$69="Catastrófico"),CONCATENATE("R10C",'Mapa final'!$O$69),"")</f>
        <v/>
      </c>
      <c r="AN25" s="99"/>
      <c r="AO25" s="342"/>
      <c r="AP25" s="343"/>
      <c r="AQ25" s="343"/>
      <c r="AR25" s="343"/>
      <c r="AS25" s="343"/>
      <c r="AT25" s="344"/>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row>
    <row r="26" spans="1:76" ht="15" customHeight="1" x14ac:dyDescent="0.25">
      <c r="A26" s="99"/>
      <c r="B26" s="288"/>
      <c r="C26" s="288"/>
      <c r="D26" s="289"/>
      <c r="E26" s="326" t="s">
        <v>117</v>
      </c>
      <c r="F26" s="327"/>
      <c r="G26" s="327"/>
      <c r="H26" s="327"/>
      <c r="I26" s="328"/>
      <c r="J26" s="80" t="str">
        <f ca="1">IF(AND('Mapa final'!$Y$10="Media",'Mapa final'!$AA$10="Leve"),CONCATENATE("R1C",'Mapa final'!$O$10),"")</f>
        <v/>
      </c>
      <c r="K26" s="81" t="str">
        <f ca="1">IF(AND('Mapa final'!$Y$11="Media",'Mapa final'!$AA$11="Leve"),CONCATENATE("R1C",'Mapa final'!$O$11),"")</f>
        <v/>
      </c>
      <c r="L26" s="81" t="str">
        <f>IF(AND('Mapa final'!$Y$12="Media",'Mapa final'!$AA$12="Leve"),CONCATENATE("R1C",'Mapa final'!$O$12),"")</f>
        <v/>
      </c>
      <c r="M26" s="81" t="str">
        <f>IF(AND('Mapa final'!$Y$13="Media",'Mapa final'!$AA$13="Leve"),CONCATENATE("R1C",'Mapa final'!$O$13),"")</f>
        <v/>
      </c>
      <c r="N26" s="81" t="str">
        <f>IF(AND('Mapa final'!$Y$14="Media",'Mapa final'!$AA$14="Leve"),CONCATENATE("R1C",'Mapa final'!$O$14),"")</f>
        <v/>
      </c>
      <c r="O26" s="82" t="str">
        <f>IF(AND('Mapa final'!$Y$15="Media",'Mapa final'!$AA$15="Leve"),CONCATENATE("R1C",'Mapa final'!$O$15),"")</f>
        <v/>
      </c>
      <c r="P26" s="80" t="str">
        <f ca="1">IF(AND('Mapa final'!$Y$10="Media",'Mapa final'!$AA$10="Menor"),CONCATENATE("R1C",'Mapa final'!$O$10),"")</f>
        <v/>
      </c>
      <c r="Q26" s="81" t="str">
        <f ca="1">IF(AND('Mapa final'!$Y$11="Media",'Mapa final'!$AA$11="Menor"),CONCATENATE("R1C",'Mapa final'!$O$11),"")</f>
        <v/>
      </c>
      <c r="R26" s="81" t="str">
        <f>IF(AND('Mapa final'!$Y$12="Media",'Mapa final'!$AA$12="Menor"),CONCATENATE("R1C",'Mapa final'!$O$12),"")</f>
        <v/>
      </c>
      <c r="S26" s="81" t="str">
        <f>IF(AND('Mapa final'!$Y$13="Media",'Mapa final'!$AA$13="Menor"),CONCATENATE("R1C",'Mapa final'!$O$13),"")</f>
        <v/>
      </c>
      <c r="T26" s="81" t="str">
        <f>IF(AND('Mapa final'!$Y$14="Media",'Mapa final'!$AA$14="Menor"),CONCATENATE("R1C",'Mapa final'!$O$14),"")</f>
        <v/>
      </c>
      <c r="U26" s="82" t="str">
        <f>IF(AND('Mapa final'!$Y$15="Media",'Mapa final'!$AA$15="Menor"),CONCATENATE("R1C",'Mapa final'!$O$15),"")</f>
        <v/>
      </c>
      <c r="V26" s="80" t="str">
        <f ca="1">IF(AND('Mapa final'!$Y$10="Media",'Mapa final'!$AA$10="Moderado"),CONCATENATE("R1C",'Mapa final'!$O$10),"")</f>
        <v>R1C1</v>
      </c>
      <c r="W26" s="81" t="str">
        <f ca="1">IF(AND('Mapa final'!$Y$11="Media",'Mapa final'!$AA$11="Moderado"),CONCATENATE("R1C",'Mapa final'!$O$11),"")</f>
        <v/>
      </c>
      <c r="X26" s="81" t="str">
        <f>IF(AND('Mapa final'!$Y$12="Media",'Mapa final'!$AA$12="Moderado"),CONCATENATE("R1C",'Mapa final'!$O$12),"")</f>
        <v/>
      </c>
      <c r="Y26" s="81" t="str">
        <f>IF(AND('Mapa final'!$Y$13="Media",'Mapa final'!$AA$13="Moderado"),CONCATENATE("R1C",'Mapa final'!$O$13),"")</f>
        <v/>
      </c>
      <c r="Z26" s="81" t="str">
        <f>IF(AND('Mapa final'!$Y$14="Media",'Mapa final'!$AA$14="Moderado"),CONCATENATE("R1C",'Mapa final'!$O$14),"")</f>
        <v/>
      </c>
      <c r="AA26" s="82" t="str">
        <f>IF(AND('Mapa final'!$Y$15="Media",'Mapa final'!$AA$15="Moderado"),CONCATENATE("R1C",'Mapa final'!$O$15),"")</f>
        <v/>
      </c>
      <c r="AB26" s="61" t="str">
        <f ca="1">IF(AND('Mapa final'!$Y$10="Media",'Mapa final'!$AA$10="Mayor"),CONCATENATE("R1C",'Mapa final'!$O$10),"")</f>
        <v/>
      </c>
      <c r="AC26" s="62" t="str">
        <f ca="1">IF(AND('Mapa final'!$Y$11="Media",'Mapa final'!$AA$11="Mayor"),CONCATENATE("R1C",'Mapa final'!$O$11),"")</f>
        <v/>
      </c>
      <c r="AD26" s="62" t="str">
        <f>IF(AND('Mapa final'!$Y$12="Media",'Mapa final'!$AA$12="Mayor"),CONCATENATE("R1C",'Mapa final'!$O$12),"")</f>
        <v/>
      </c>
      <c r="AE26" s="62" t="str">
        <f>IF(AND('Mapa final'!$Y$13="Media",'Mapa final'!$AA$13="Mayor"),CONCATENATE("R1C",'Mapa final'!$O$13),"")</f>
        <v/>
      </c>
      <c r="AF26" s="62" t="str">
        <f>IF(AND('Mapa final'!$Y$14="Media",'Mapa final'!$AA$14="Mayor"),CONCATENATE("R1C",'Mapa final'!$O$14),"")</f>
        <v/>
      </c>
      <c r="AG26" s="63" t="str">
        <f>IF(AND('Mapa final'!$Y$15="Media",'Mapa final'!$AA$15="Mayor"),CONCATENATE("R1C",'Mapa final'!$O$15),"")</f>
        <v/>
      </c>
      <c r="AH26" s="64" t="str">
        <f ca="1">IF(AND('Mapa final'!$Y$10="Media",'Mapa final'!$AA$10="Catastrófico"),CONCATENATE("R1C",'Mapa final'!$O$10),"")</f>
        <v/>
      </c>
      <c r="AI26" s="65" t="str">
        <f ca="1">IF(AND('Mapa final'!$Y$11="Media",'Mapa final'!$AA$11="Catastrófico"),CONCATENATE("R1C",'Mapa final'!$O$11),"")</f>
        <v/>
      </c>
      <c r="AJ26" s="65" t="str">
        <f>IF(AND('Mapa final'!$Y$12="Media",'Mapa final'!$AA$12="Catastrófico"),CONCATENATE("R1C",'Mapa final'!$O$12),"")</f>
        <v/>
      </c>
      <c r="AK26" s="65" t="str">
        <f>IF(AND('Mapa final'!$Y$13="Media",'Mapa final'!$AA$13="Catastrófico"),CONCATENATE("R1C",'Mapa final'!$O$13),"")</f>
        <v/>
      </c>
      <c r="AL26" s="65" t="str">
        <f>IF(AND('Mapa final'!$Y$14="Media",'Mapa final'!$AA$14="Catastrófico"),CONCATENATE("R1C",'Mapa final'!$O$14),"")</f>
        <v/>
      </c>
      <c r="AM26" s="66" t="str">
        <f>IF(AND('Mapa final'!$Y$15="Media",'Mapa final'!$AA$15="Catastrófico"),CONCATENATE("R1C",'Mapa final'!$O$15),"")</f>
        <v/>
      </c>
      <c r="AN26" s="99"/>
      <c r="AO26" s="367" t="s">
        <v>81</v>
      </c>
      <c r="AP26" s="368"/>
      <c r="AQ26" s="368"/>
      <c r="AR26" s="368"/>
      <c r="AS26" s="368"/>
      <c r="AT26" s="36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row>
    <row r="27" spans="1:76" ht="15" customHeight="1" x14ac:dyDescent="0.25">
      <c r="A27" s="99"/>
      <c r="B27" s="288"/>
      <c r="C27" s="288"/>
      <c r="D27" s="289"/>
      <c r="E27" s="345"/>
      <c r="F27" s="346"/>
      <c r="G27" s="346"/>
      <c r="H27" s="346"/>
      <c r="I27" s="331"/>
      <c r="J27" s="83" t="str">
        <f ca="1">IF(AND('Mapa final'!$Y$16="Media",'Mapa final'!$AA$16="Leve"),CONCATENATE("R2C",'Mapa final'!$O$16),"")</f>
        <v/>
      </c>
      <c r="K27" s="84" t="str">
        <f ca="1">IF(AND('Mapa final'!$Y$17="Media",'Mapa final'!$AA$17="Leve"),CONCATENATE("R2C",'Mapa final'!$O$17),"")</f>
        <v/>
      </c>
      <c r="L27" s="84" t="str">
        <f>IF(AND('Mapa final'!$Y$18="Media",'Mapa final'!$AA$18="Leve"),CONCATENATE("R2C",'Mapa final'!$O$18),"")</f>
        <v/>
      </c>
      <c r="M27" s="84" t="str">
        <f>IF(AND('Mapa final'!$Y$19="Media",'Mapa final'!$AA$19="Leve"),CONCATENATE("R2C",'Mapa final'!$O$19),"")</f>
        <v/>
      </c>
      <c r="N27" s="84" t="str">
        <f>IF(AND('Mapa final'!$Y$20="Media",'Mapa final'!$AA$20="Leve"),CONCATENATE("R2C",'Mapa final'!$O$20),"")</f>
        <v/>
      </c>
      <c r="O27" s="85" t="str">
        <f>IF(AND('Mapa final'!$Y$21="Media",'Mapa final'!$AA$21="Leve"),CONCATENATE("R2C",'Mapa final'!$O$21),"")</f>
        <v/>
      </c>
      <c r="P27" s="83" t="str">
        <f ca="1">IF(AND('Mapa final'!$Y$16="Media",'Mapa final'!$AA$16="Menor"),CONCATENATE("R2C",'Mapa final'!$O$16),"")</f>
        <v/>
      </c>
      <c r="Q27" s="84" t="str">
        <f ca="1">IF(AND('Mapa final'!$Y$17="Media",'Mapa final'!$AA$17="Menor"),CONCATENATE("R2C",'Mapa final'!$O$17),"")</f>
        <v/>
      </c>
      <c r="R27" s="84" t="str">
        <f>IF(AND('Mapa final'!$Y$18="Media",'Mapa final'!$AA$18="Menor"),CONCATENATE("R2C",'Mapa final'!$O$18),"")</f>
        <v/>
      </c>
      <c r="S27" s="84" t="str">
        <f>IF(AND('Mapa final'!$Y$19="Media",'Mapa final'!$AA$19="Menor"),CONCATENATE("R2C",'Mapa final'!$O$19),"")</f>
        <v/>
      </c>
      <c r="T27" s="84" t="str">
        <f>IF(AND('Mapa final'!$Y$20="Media",'Mapa final'!$AA$20="Menor"),CONCATENATE("R2C",'Mapa final'!$O$20),"")</f>
        <v/>
      </c>
      <c r="U27" s="85" t="str">
        <f>IF(AND('Mapa final'!$Y$21="Media",'Mapa final'!$AA$21="Menor"),CONCATENATE("R2C",'Mapa final'!$O$21),"")</f>
        <v/>
      </c>
      <c r="V27" s="83" t="str">
        <f ca="1">IF(AND('Mapa final'!$Y$16="Media",'Mapa final'!$AA$16="Moderado"),CONCATENATE("R2C",'Mapa final'!$O$16),"")</f>
        <v/>
      </c>
      <c r="W27" s="84" t="str">
        <f ca="1">IF(AND('Mapa final'!$Y$17="Media",'Mapa final'!$AA$17="Moderado"),CONCATENATE("R2C",'Mapa final'!$O$17),"")</f>
        <v>R2C2</v>
      </c>
      <c r="X27" s="84" t="str">
        <f>IF(AND('Mapa final'!$Y$18="Media",'Mapa final'!$AA$18="Moderado"),CONCATENATE("R2C",'Mapa final'!$O$18),"")</f>
        <v/>
      </c>
      <c r="Y27" s="84" t="str">
        <f>IF(AND('Mapa final'!$Y$19="Media",'Mapa final'!$AA$19="Moderado"),CONCATENATE("R2C",'Mapa final'!$O$19),"")</f>
        <v/>
      </c>
      <c r="Z27" s="84" t="str">
        <f>IF(AND('Mapa final'!$Y$20="Media",'Mapa final'!$AA$20="Moderado"),CONCATENATE("R2C",'Mapa final'!$O$20),"")</f>
        <v/>
      </c>
      <c r="AA27" s="85" t="str">
        <f>IF(AND('Mapa final'!$Y$21="Media",'Mapa final'!$AA$21="Moderado"),CONCATENATE("R2C",'Mapa final'!$O$21),"")</f>
        <v/>
      </c>
      <c r="AB27" s="67" t="str">
        <f ca="1">IF(AND('Mapa final'!$Y$16="Media",'Mapa final'!$AA$16="Mayor"),CONCATENATE("R2C",'Mapa final'!$O$16),"")</f>
        <v>R2C1</v>
      </c>
      <c r="AC27" s="68" t="str">
        <f ca="1">IF(AND('Mapa final'!$Y$17="Media",'Mapa final'!$AA$17="Mayor"),CONCATENATE("R2C",'Mapa final'!$O$17),"")</f>
        <v/>
      </c>
      <c r="AD27" s="68" t="str">
        <f>IF(AND('Mapa final'!$Y$18="Media",'Mapa final'!$AA$18="Mayor"),CONCATENATE("R2C",'Mapa final'!$O$18),"")</f>
        <v/>
      </c>
      <c r="AE27" s="68" t="str">
        <f>IF(AND('Mapa final'!$Y$19="Media",'Mapa final'!$AA$19="Mayor"),CONCATENATE("R2C",'Mapa final'!$O$19),"")</f>
        <v/>
      </c>
      <c r="AF27" s="68" t="str">
        <f>IF(AND('Mapa final'!$Y$20="Media",'Mapa final'!$AA$20="Mayor"),CONCATENATE("R2C",'Mapa final'!$O$20),"")</f>
        <v/>
      </c>
      <c r="AG27" s="69" t="str">
        <f>IF(AND('Mapa final'!$Y$21="Media",'Mapa final'!$AA$21="Mayor"),CONCATENATE("R2C",'Mapa final'!$O$21),"")</f>
        <v/>
      </c>
      <c r="AH27" s="70" t="str">
        <f ca="1">IF(AND('Mapa final'!$Y$16="Media",'Mapa final'!$AA$16="Catastrófico"),CONCATENATE("R2C",'Mapa final'!$O$16),"")</f>
        <v/>
      </c>
      <c r="AI27" s="71" t="str">
        <f ca="1">IF(AND('Mapa final'!$Y$17="Media",'Mapa final'!$AA$17="Catastrófico"),CONCATENATE("R2C",'Mapa final'!$O$17),"")</f>
        <v/>
      </c>
      <c r="AJ27" s="71" t="str">
        <f>IF(AND('Mapa final'!$Y$18="Media",'Mapa final'!$AA$18="Catastrófico"),CONCATENATE("R2C",'Mapa final'!$O$18),"")</f>
        <v/>
      </c>
      <c r="AK27" s="71" t="str">
        <f>IF(AND('Mapa final'!$Y$19="Media",'Mapa final'!$AA$19="Catastrófico"),CONCATENATE("R2C",'Mapa final'!$O$19),"")</f>
        <v/>
      </c>
      <c r="AL27" s="71" t="str">
        <f>IF(AND('Mapa final'!$Y$20="Media",'Mapa final'!$AA$20="Catastrófico"),CONCATENATE("R2C",'Mapa final'!$O$20),"")</f>
        <v/>
      </c>
      <c r="AM27" s="72" t="str">
        <f>IF(AND('Mapa final'!$Y$21="Media",'Mapa final'!$AA$21="Catastrófico"),CONCATENATE("R2C",'Mapa final'!$O$21),"")</f>
        <v/>
      </c>
      <c r="AN27" s="99"/>
      <c r="AO27" s="370"/>
      <c r="AP27" s="371"/>
      <c r="AQ27" s="371"/>
      <c r="AR27" s="371"/>
      <c r="AS27" s="371"/>
      <c r="AT27" s="372"/>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row>
    <row r="28" spans="1:76" ht="15" customHeight="1" x14ac:dyDescent="0.25">
      <c r="A28" s="99"/>
      <c r="B28" s="288"/>
      <c r="C28" s="288"/>
      <c r="D28" s="289"/>
      <c r="E28" s="329"/>
      <c r="F28" s="330"/>
      <c r="G28" s="330"/>
      <c r="H28" s="330"/>
      <c r="I28" s="331"/>
      <c r="J28" s="83" t="str">
        <f>IF(AND('Mapa final'!$Y$22="Media",'Mapa final'!$AA$22="Leve"),CONCATENATE("R3C",'Mapa final'!$O$22),"")</f>
        <v/>
      </c>
      <c r="K28" s="84" t="str">
        <f>IF(AND('Mapa final'!$Y$23="Media",'Mapa final'!$AA$23="Leve"),CONCATENATE("R3C",'Mapa final'!$O$23),"")</f>
        <v/>
      </c>
      <c r="L28" s="84" t="str">
        <f>IF(AND('Mapa final'!$Y$24="Media",'Mapa final'!$AA$24="Leve"),CONCATENATE("R3C",'Mapa final'!$O$24),"")</f>
        <v/>
      </c>
      <c r="M28" s="84" t="str">
        <f>IF(AND('Mapa final'!$Y$25="Media",'Mapa final'!$AA$25="Leve"),CONCATENATE("R3C",'Mapa final'!$O$25),"")</f>
        <v/>
      </c>
      <c r="N28" s="84" t="str">
        <f>IF(AND('Mapa final'!$Y$26="Media",'Mapa final'!$AA$26="Leve"),CONCATENATE("R3C",'Mapa final'!$O$26),"")</f>
        <v/>
      </c>
      <c r="O28" s="85" t="str">
        <f>IF(AND('Mapa final'!$Y$27="Media",'Mapa final'!$AA$27="Leve"),CONCATENATE("R3C",'Mapa final'!$O$27),"")</f>
        <v/>
      </c>
      <c r="P28" s="83" t="str">
        <f>IF(AND('Mapa final'!$Y$22="Media",'Mapa final'!$AA$22="Menor"),CONCATENATE("R3C",'Mapa final'!$O$22),"")</f>
        <v/>
      </c>
      <c r="Q28" s="84" t="str">
        <f>IF(AND('Mapa final'!$Y$23="Media",'Mapa final'!$AA$23="Menor"),CONCATENATE("R3C",'Mapa final'!$O$23),"")</f>
        <v/>
      </c>
      <c r="R28" s="84" t="str">
        <f>IF(AND('Mapa final'!$Y$24="Media",'Mapa final'!$AA$24="Menor"),CONCATENATE("R3C",'Mapa final'!$O$24),"")</f>
        <v/>
      </c>
      <c r="S28" s="84" t="str">
        <f>IF(AND('Mapa final'!$Y$25="Media",'Mapa final'!$AA$25="Menor"),CONCATENATE("R3C",'Mapa final'!$O$25),"")</f>
        <v/>
      </c>
      <c r="T28" s="84" t="str">
        <f>IF(AND('Mapa final'!$Y$26="Media",'Mapa final'!$AA$26="Menor"),CONCATENATE("R3C",'Mapa final'!$O$26),"")</f>
        <v/>
      </c>
      <c r="U28" s="85" t="str">
        <f>IF(AND('Mapa final'!$Y$27="Media",'Mapa final'!$AA$27="Menor"),CONCATENATE("R3C",'Mapa final'!$O$27),"")</f>
        <v/>
      </c>
      <c r="V28" s="83" t="str">
        <f>IF(AND('Mapa final'!$Y$22="Media",'Mapa final'!$AA$22="Moderado"),CONCATENATE("R3C",'Mapa final'!$O$22),"")</f>
        <v/>
      </c>
      <c r="W28" s="84" t="str">
        <f>IF(AND('Mapa final'!$Y$23="Media",'Mapa final'!$AA$23="Moderado"),CONCATENATE("R3C",'Mapa final'!$O$23),"")</f>
        <v/>
      </c>
      <c r="X28" s="84" t="str">
        <f>IF(AND('Mapa final'!$Y$24="Media",'Mapa final'!$AA$24="Moderado"),CONCATENATE("R3C",'Mapa final'!$O$24),"")</f>
        <v/>
      </c>
      <c r="Y28" s="84" t="str">
        <f>IF(AND('Mapa final'!$Y$25="Media",'Mapa final'!$AA$25="Moderado"),CONCATENATE("R3C",'Mapa final'!$O$25),"")</f>
        <v/>
      </c>
      <c r="Z28" s="84" t="str">
        <f>IF(AND('Mapa final'!$Y$26="Media",'Mapa final'!$AA$26="Moderado"),CONCATENATE("R3C",'Mapa final'!$O$26),"")</f>
        <v/>
      </c>
      <c r="AA28" s="85" t="str">
        <f>IF(AND('Mapa final'!$Y$27="Media",'Mapa final'!$AA$27="Moderado"),CONCATENATE("R3C",'Mapa final'!$O$27),"")</f>
        <v/>
      </c>
      <c r="AB28" s="67" t="str">
        <f>IF(AND('Mapa final'!$Y$22="Media",'Mapa final'!$AA$22="Mayor"),CONCATENATE("R3C",'Mapa final'!$O$22),"")</f>
        <v/>
      </c>
      <c r="AC28" s="68" t="str">
        <f>IF(AND('Mapa final'!$Y$23="Media",'Mapa final'!$AA$23="Mayor"),CONCATENATE("R3C",'Mapa final'!$O$23),"")</f>
        <v/>
      </c>
      <c r="AD28" s="68" t="str">
        <f>IF(AND('Mapa final'!$Y$24="Media",'Mapa final'!$AA$24="Mayor"),CONCATENATE("R3C",'Mapa final'!$O$24),"")</f>
        <v/>
      </c>
      <c r="AE28" s="68" t="str">
        <f>IF(AND('Mapa final'!$Y$25="Media",'Mapa final'!$AA$25="Mayor"),CONCATENATE("R3C",'Mapa final'!$O$25),"")</f>
        <v/>
      </c>
      <c r="AF28" s="68" t="str">
        <f>IF(AND('Mapa final'!$Y$26="Media",'Mapa final'!$AA$26="Mayor"),CONCATENATE("R3C",'Mapa final'!$O$26),"")</f>
        <v/>
      </c>
      <c r="AG28" s="69" t="str">
        <f>IF(AND('Mapa final'!$Y$27="Media",'Mapa final'!$AA$27="Mayor"),CONCATENATE("R3C",'Mapa final'!$O$27),"")</f>
        <v/>
      </c>
      <c r="AH28" s="70" t="str">
        <f>IF(AND('Mapa final'!$Y$22="Media",'Mapa final'!$AA$22="Catastrófico"),CONCATENATE("R3C",'Mapa final'!$O$22),"")</f>
        <v/>
      </c>
      <c r="AI28" s="71" t="str">
        <f>IF(AND('Mapa final'!$Y$23="Media",'Mapa final'!$AA$23="Catastrófico"),CONCATENATE("R3C",'Mapa final'!$O$23),"")</f>
        <v/>
      </c>
      <c r="AJ28" s="71" t="str">
        <f>IF(AND('Mapa final'!$Y$24="Media",'Mapa final'!$AA$24="Catastrófico"),CONCATENATE("R3C",'Mapa final'!$O$24),"")</f>
        <v/>
      </c>
      <c r="AK28" s="71" t="str">
        <f>IF(AND('Mapa final'!$Y$25="Media",'Mapa final'!$AA$25="Catastrófico"),CONCATENATE("R3C",'Mapa final'!$O$25),"")</f>
        <v/>
      </c>
      <c r="AL28" s="71" t="str">
        <f>IF(AND('Mapa final'!$Y$26="Media",'Mapa final'!$AA$26="Catastrófico"),CONCATENATE("R3C",'Mapa final'!$O$26),"")</f>
        <v/>
      </c>
      <c r="AM28" s="72" t="str">
        <f>IF(AND('Mapa final'!$Y$27="Media",'Mapa final'!$AA$27="Catastrófico"),CONCATENATE("R3C",'Mapa final'!$O$27),"")</f>
        <v/>
      </c>
      <c r="AN28" s="99"/>
      <c r="AO28" s="370"/>
      <c r="AP28" s="371"/>
      <c r="AQ28" s="371"/>
      <c r="AR28" s="371"/>
      <c r="AS28" s="371"/>
      <c r="AT28" s="372"/>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row>
    <row r="29" spans="1:76" ht="15" customHeight="1" x14ac:dyDescent="0.25">
      <c r="A29" s="99"/>
      <c r="B29" s="288"/>
      <c r="C29" s="288"/>
      <c r="D29" s="289"/>
      <c r="E29" s="329"/>
      <c r="F29" s="330"/>
      <c r="G29" s="330"/>
      <c r="H29" s="330"/>
      <c r="I29" s="331"/>
      <c r="J29" s="83" t="str">
        <f>IF(AND('Mapa final'!$Y$28="Media",'Mapa final'!$AA$28="Leve"),CONCATENATE("R4C",'Mapa final'!$O$28),"")</f>
        <v/>
      </c>
      <c r="K29" s="84" t="str">
        <f>IF(AND('Mapa final'!$Y$29="Media",'Mapa final'!$AA$29="Leve"),CONCATENATE("R4C",'Mapa final'!$O$29),"")</f>
        <v/>
      </c>
      <c r="L29" s="84" t="str">
        <f>IF(AND('Mapa final'!$Y$30="Media",'Mapa final'!$AA$30="Leve"),CONCATENATE("R4C",'Mapa final'!$O$30),"")</f>
        <v/>
      </c>
      <c r="M29" s="84" t="str">
        <f>IF(AND('Mapa final'!$Y$31="Media",'Mapa final'!$AA$31="Leve"),CONCATENATE("R4C",'Mapa final'!$O$31),"")</f>
        <v/>
      </c>
      <c r="N29" s="84" t="str">
        <f>IF(AND('Mapa final'!$Y$32="Media",'Mapa final'!$AA$32="Leve"),CONCATENATE("R4C",'Mapa final'!$O$32),"")</f>
        <v/>
      </c>
      <c r="O29" s="85" t="str">
        <f>IF(AND('Mapa final'!$Y$33="Media",'Mapa final'!$AA$33="Leve"),CONCATENATE("R4C",'Mapa final'!$O$33),"")</f>
        <v/>
      </c>
      <c r="P29" s="83" t="str">
        <f>IF(AND('Mapa final'!$Y$28="Media",'Mapa final'!$AA$28="Menor"),CONCATENATE("R4C",'Mapa final'!$O$28),"")</f>
        <v/>
      </c>
      <c r="Q29" s="84" t="str">
        <f>IF(AND('Mapa final'!$Y$29="Media",'Mapa final'!$AA$29="Menor"),CONCATENATE("R4C",'Mapa final'!$O$29),"")</f>
        <v/>
      </c>
      <c r="R29" s="84" t="str">
        <f>IF(AND('Mapa final'!$Y$30="Media",'Mapa final'!$AA$30="Menor"),CONCATENATE("R4C",'Mapa final'!$O$30),"")</f>
        <v/>
      </c>
      <c r="S29" s="84" t="str">
        <f>IF(AND('Mapa final'!$Y$31="Media",'Mapa final'!$AA$31="Menor"),CONCATENATE("R4C",'Mapa final'!$O$31),"")</f>
        <v/>
      </c>
      <c r="T29" s="84" t="str">
        <f>IF(AND('Mapa final'!$Y$32="Media",'Mapa final'!$AA$32="Menor"),CONCATENATE("R4C",'Mapa final'!$O$32),"")</f>
        <v/>
      </c>
      <c r="U29" s="85" t="str">
        <f>IF(AND('Mapa final'!$Y$33="Media",'Mapa final'!$AA$33="Menor"),CONCATENATE("R4C",'Mapa final'!$O$33),"")</f>
        <v/>
      </c>
      <c r="V29" s="83" t="str">
        <f>IF(AND('Mapa final'!$Y$28="Media",'Mapa final'!$AA$28="Moderado"),CONCATENATE("R4C",'Mapa final'!$O$28),"")</f>
        <v/>
      </c>
      <c r="W29" s="84" t="str">
        <f>IF(AND('Mapa final'!$Y$29="Media",'Mapa final'!$AA$29="Moderado"),CONCATENATE("R4C",'Mapa final'!$O$29),"")</f>
        <v/>
      </c>
      <c r="X29" s="84" t="str">
        <f>IF(AND('Mapa final'!$Y$30="Media",'Mapa final'!$AA$30="Moderado"),CONCATENATE("R4C",'Mapa final'!$O$30),"")</f>
        <v/>
      </c>
      <c r="Y29" s="84" t="str">
        <f>IF(AND('Mapa final'!$Y$31="Media",'Mapa final'!$AA$31="Moderado"),CONCATENATE("R4C",'Mapa final'!$O$31),"")</f>
        <v/>
      </c>
      <c r="Z29" s="84" t="str">
        <f>IF(AND('Mapa final'!$Y$32="Media",'Mapa final'!$AA$32="Moderado"),CONCATENATE("R4C",'Mapa final'!$O$32),"")</f>
        <v/>
      </c>
      <c r="AA29" s="85" t="str">
        <f>IF(AND('Mapa final'!$Y$33="Media",'Mapa final'!$AA$33="Moderado"),CONCATENATE("R4C",'Mapa final'!$O$33),"")</f>
        <v/>
      </c>
      <c r="AB29" s="67" t="str">
        <f>IF(AND('Mapa final'!$Y$28="Media",'Mapa final'!$AA$28="Mayor"),CONCATENATE("R4C",'Mapa final'!$O$28),"")</f>
        <v/>
      </c>
      <c r="AC29" s="68" t="str">
        <f>IF(AND('Mapa final'!$Y$29="Media",'Mapa final'!$AA$29="Mayor"),CONCATENATE("R4C",'Mapa final'!$O$29),"")</f>
        <v/>
      </c>
      <c r="AD29" s="73" t="str">
        <f>IF(AND('Mapa final'!$Y$30="Media",'Mapa final'!$AA$30="Mayor"),CONCATENATE("R4C",'Mapa final'!$O$30),"")</f>
        <v/>
      </c>
      <c r="AE29" s="73" t="str">
        <f>IF(AND('Mapa final'!$Y$31="Media",'Mapa final'!$AA$31="Mayor"),CONCATENATE("R4C",'Mapa final'!$O$31),"")</f>
        <v/>
      </c>
      <c r="AF29" s="73" t="str">
        <f>IF(AND('Mapa final'!$Y$32="Media",'Mapa final'!$AA$32="Mayor"),CONCATENATE("R4C",'Mapa final'!$O$32),"")</f>
        <v/>
      </c>
      <c r="AG29" s="69" t="str">
        <f>IF(AND('Mapa final'!$Y$33="Media",'Mapa final'!$AA$33="Mayor"),CONCATENATE("R4C",'Mapa final'!$O$33),"")</f>
        <v/>
      </c>
      <c r="AH29" s="70" t="str">
        <f>IF(AND('Mapa final'!$Y$28="Media",'Mapa final'!$AA$28="Catastrófico"),CONCATENATE("R4C",'Mapa final'!$O$28),"")</f>
        <v/>
      </c>
      <c r="AI29" s="71" t="str">
        <f>IF(AND('Mapa final'!$Y$29="Media",'Mapa final'!$AA$29="Catastrófico"),CONCATENATE("R4C",'Mapa final'!$O$29),"")</f>
        <v/>
      </c>
      <c r="AJ29" s="71" t="str">
        <f>IF(AND('Mapa final'!$Y$30="Media",'Mapa final'!$AA$30="Catastrófico"),CONCATENATE("R4C",'Mapa final'!$O$30),"")</f>
        <v/>
      </c>
      <c r="AK29" s="71" t="str">
        <f>IF(AND('Mapa final'!$Y$31="Media",'Mapa final'!$AA$31="Catastrófico"),CONCATENATE("R4C",'Mapa final'!$O$31),"")</f>
        <v/>
      </c>
      <c r="AL29" s="71" t="str">
        <f>IF(AND('Mapa final'!$Y$32="Media",'Mapa final'!$AA$32="Catastrófico"),CONCATENATE("R4C",'Mapa final'!$O$32),"")</f>
        <v/>
      </c>
      <c r="AM29" s="72" t="str">
        <f>IF(AND('Mapa final'!$Y$33="Media",'Mapa final'!$AA$33="Catastrófico"),CONCATENATE("R4C",'Mapa final'!$O$33),"")</f>
        <v/>
      </c>
      <c r="AN29" s="99"/>
      <c r="AO29" s="370"/>
      <c r="AP29" s="371"/>
      <c r="AQ29" s="371"/>
      <c r="AR29" s="371"/>
      <c r="AS29" s="371"/>
      <c r="AT29" s="372"/>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row>
    <row r="30" spans="1:76" ht="15" customHeight="1" x14ac:dyDescent="0.25">
      <c r="A30" s="99"/>
      <c r="B30" s="288"/>
      <c r="C30" s="288"/>
      <c r="D30" s="289"/>
      <c r="E30" s="329"/>
      <c r="F30" s="330"/>
      <c r="G30" s="330"/>
      <c r="H30" s="330"/>
      <c r="I30" s="331"/>
      <c r="J30" s="83" t="str">
        <f>IF(AND('Mapa final'!$Y$34="Media",'Mapa final'!$AA$34="Leve"),CONCATENATE("R5C",'Mapa final'!$O$34),"")</f>
        <v/>
      </c>
      <c r="K30" s="84" t="str">
        <f>IF(AND('Mapa final'!$Y$35="Media",'Mapa final'!$AA$35="Leve"),CONCATENATE("R5C",'Mapa final'!$O$35),"")</f>
        <v/>
      </c>
      <c r="L30" s="84" t="str">
        <f>IF(AND('Mapa final'!$Y$36="Media",'Mapa final'!$AA$36="Leve"),CONCATENATE("R5C",'Mapa final'!$O$36),"")</f>
        <v/>
      </c>
      <c r="M30" s="84" t="str">
        <f>IF(AND('Mapa final'!$Y$37="Media",'Mapa final'!$AA$37="Leve"),CONCATENATE("R5C",'Mapa final'!$O$37),"")</f>
        <v/>
      </c>
      <c r="N30" s="84" t="str">
        <f>IF(AND('Mapa final'!$Y$38="Media",'Mapa final'!$AA$38="Leve"),CONCATENATE("R5C",'Mapa final'!$O$38),"")</f>
        <v/>
      </c>
      <c r="O30" s="85" t="str">
        <f>IF(AND('Mapa final'!$Y$39="Media",'Mapa final'!$AA$39="Leve"),CONCATENATE("R5C",'Mapa final'!$O$39),"")</f>
        <v/>
      </c>
      <c r="P30" s="83" t="str">
        <f>IF(AND('Mapa final'!$Y$34="Media",'Mapa final'!$AA$34="Menor"),CONCATENATE("R5C",'Mapa final'!$O$34),"")</f>
        <v/>
      </c>
      <c r="Q30" s="84" t="str">
        <f>IF(AND('Mapa final'!$Y$35="Media",'Mapa final'!$AA$35="Menor"),CONCATENATE("R5C",'Mapa final'!$O$35),"")</f>
        <v/>
      </c>
      <c r="R30" s="84" t="str">
        <f>IF(AND('Mapa final'!$Y$36="Media",'Mapa final'!$AA$36="Menor"),CONCATENATE("R5C",'Mapa final'!$O$36),"")</f>
        <v/>
      </c>
      <c r="S30" s="84" t="str">
        <f>IF(AND('Mapa final'!$Y$37="Media",'Mapa final'!$AA$37="Menor"),CONCATENATE("R5C",'Mapa final'!$O$37),"")</f>
        <v/>
      </c>
      <c r="T30" s="84" t="str">
        <f>IF(AND('Mapa final'!$Y$38="Media",'Mapa final'!$AA$38="Menor"),CONCATENATE("R5C",'Mapa final'!$O$38),"")</f>
        <v/>
      </c>
      <c r="U30" s="85" t="str">
        <f>IF(AND('Mapa final'!$Y$39="Media",'Mapa final'!$AA$39="Menor"),CONCATENATE("R5C",'Mapa final'!$O$39),"")</f>
        <v/>
      </c>
      <c r="V30" s="83" t="str">
        <f>IF(AND('Mapa final'!$Y$34="Media",'Mapa final'!$AA$34="Moderado"),CONCATENATE("R5C",'Mapa final'!$O$34),"")</f>
        <v/>
      </c>
      <c r="W30" s="84" t="str">
        <f>IF(AND('Mapa final'!$Y$35="Media",'Mapa final'!$AA$35="Moderado"),CONCATENATE("R5C",'Mapa final'!$O$35),"")</f>
        <v/>
      </c>
      <c r="X30" s="84" t="str">
        <f>IF(AND('Mapa final'!$Y$36="Media",'Mapa final'!$AA$36="Moderado"),CONCATENATE("R5C",'Mapa final'!$O$36),"")</f>
        <v/>
      </c>
      <c r="Y30" s="84" t="str">
        <f>IF(AND('Mapa final'!$Y$37="Media",'Mapa final'!$AA$37="Moderado"),CONCATENATE("R5C",'Mapa final'!$O$37),"")</f>
        <v/>
      </c>
      <c r="Z30" s="84" t="str">
        <f>IF(AND('Mapa final'!$Y$38="Media",'Mapa final'!$AA$38="Moderado"),CONCATENATE("R5C",'Mapa final'!$O$38),"")</f>
        <v/>
      </c>
      <c r="AA30" s="85" t="str">
        <f>IF(AND('Mapa final'!$Y$39="Media",'Mapa final'!$AA$39="Moderado"),CONCATENATE("R5C",'Mapa final'!$O$39),"")</f>
        <v/>
      </c>
      <c r="AB30" s="67" t="str">
        <f>IF(AND('Mapa final'!$Y$34="Media",'Mapa final'!$AA$34="Mayor"),CONCATENATE("R5C",'Mapa final'!$O$34),"")</f>
        <v/>
      </c>
      <c r="AC30" s="68" t="str">
        <f>IF(AND('Mapa final'!$Y$35="Media",'Mapa final'!$AA$35="Mayor"),CONCATENATE("R5C",'Mapa final'!$O$35),"")</f>
        <v/>
      </c>
      <c r="AD30" s="73" t="str">
        <f>IF(AND('Mapa final'!$Y$36="Media",'Mapa final'!$AA$36="Mayor"),CONCATENATE("R5C",'Mapa final'!$O$36),"")</f>
        <v/>
      </c>
      <c r="AE30" s="73" t="str">
        <f>IF(AND('Mapa final'!$Y$37="Media",'Mapa final'!$AA$37="Mayor"),CONCATENATE("R5C",'Mapa final'!$O$37),"")</f>
        <v/>
      </c>
      <c r="AF30" s="73" t="str">
        <f>IF(AND('Mapa final'!$Y$38="Media",'Mapa final'!$AA$38="Mayor"),CONCATENATE("R5C",'Mapa final'!$O$38),"")</f>
        <v/>
      </c>
      <c r="AG30" s="69" t="str">
        <f>IF(AND('Mapa final'!$Y$39="Media",'Mapa final'!$AA$39="Mayor"),CONCATENATE("R5C",'Mapa final'!$O$39),"")</f>
        <v/>
      </c>
      <c r="AH30" s="70" t="str">
        <f>IF(AND('Mapa final'!$Y$34="Media",'Mapa final'!$AA$34="Catastrófico"),CONCATENATE("R5C",'Mapa final'!$O$34),"")</f>
        <v/>
      </c>
      <c r="AI30" s="71" t="str">
        <f>IF(AND('Mapa final'!$Y$35="Media",'Mapa final'!$AA$35="Catastrófico"),CONCATENATE("R5C",'Mapa final'!$O$35),"")</f>
        <v/>
      </c>
      <c r="AJ30" s="71" t="str">
        <f>IF(AND('Mapa final'!$Y$36="Media",'Mapa final'!$AA$36="Catastrófico"),CONCATENATE("R5C",'Mapa final'!$O$36),"")</f>
        <v/>
      </c>
      <c r="AK30" s="71" t="str">
        <f>IF(AND('Mapa final'!$Y$37="Media",'Mapa final'!$AA$37="Catastrófico"),CONCATENATE("R5C",'Mapa final'!$O$37),"")</f>
        <v/>
      </c>
      <c r="AL30" s="71" t="str">
        <f>IF(AND('Mapa final'!$Y$38="Media",'Mapa final'!$AA$38="Catastrófico"),CONCATENATE("R5C",'Mapa final'!$O$38),"")</f>
        <v/>
      </c>
      <c r="AM30" s="72" t="str">
        <f>IF(AND('Mapa final'!$Y$39="Media",'Mapa final'!$AA$39="Catastrófico"),CONCATENATE("R5C",'Mapa final'!$O$39),"")</f>
        <v/>
      </c>
      <c r="AN30" s="99"/>
      <c r="AO30" s="370"/>
      <c r="AP30" s="371"/>
      <c r="AQ30" s="371"/>
      <c r="AR30" s="371"/>
      <c r="AS30" s="371"/>
      <c r="AT30" s="372"/>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row>
    <row r="31" spans="1:76" ht="15" customHeight="1" x14ac:dyDescent="0.25">
      <c r="A31" s="99"/>
      <c r="B31" s="288"/>
      <c r="C31" s="288"/>
      <c r="D31" s="289"/>
      <c r="E31" s="329"/>
      <c r="F31" s="330"/>
      <c r="G31" s="330"/>
      <c r="H31" s="330"/>
      <c r="I31" s="331"/>
      <c r="J31" s="83" t="str">
        <f>IF(AND('Mapa final'!$Y$40="Media",'Mapa final'!$AA$40="Leve"),CONCATENATE("R6C",'Mapa final'!$O$40),"")</f>
        <v/>
      </c>
      <c r="K31" s="84" t="str">
        <f>IF(AND('Mapa final'!$Y$41="Media",'Mapa final'!$AA$41="Leve"),CONCATENATE("R6C",'Mapa final'!$O$41),"")</f>
        <v/>
      </c>
      <c r="L31" s="84" t="str">
        <f>IF(AND('Mapa final'!$Y$42="Media",'Mapa final'!$AA$42="Leve"),CONCATENATE("R6C",'Mapa final'!$O$42),"")</f>
        <v/>
      </c>
      <c r="M31" s="84" t="str">
        <f>IF(AND('Mapa final'!$Y$43="Media",'Mapa final'!$AA$43="Leve"),CONCATENATE("R6C",'Mapa final'!$O$43),"")</f>
        <v/>
      </c>
      <c r="N31" s="84" t="str">
        <f>IF(AND('Mapa final'!$Y$44="Media",'Mapa final'!$AA$44="Leve"),CONCATENATE("R6C",'Mapa final'!$O$44),"")</f>
        <v/>
      </c>
      <c r="O31" s="85" t="str">
        <f>IF(AND('Mapa final'!$Y$45="Media",'Mapa final'!$AA$45="Leve"),CONCATENATE("R6C",'Mapa final'!$O$45),"")</f>
        <v/>
      </c>
      <c r="P31" s="83" t="str">
        <f>IF(AND('Mapa final'!$Y$40="Media",'Mapa final'!$AA$40="Menor"),CONCATENATE("R6C",'Mapa final'!$O$40),"")</f>
        <v/>
      </c>
      <c r="Q31" s="84" t="str">
        <f>IF(AND('Mapa final'!$Y$41="Media",'Mapa final'!$AA$41="Menor"),CONCATENATE("R6C",'Mapa final'!$O$41),"")</f>
        <v/>
      </c>
      <c r="R31" s="84" t="str">
        <f>IF(AND('Mapa final'!$Y$42="Media",'Mapa final'!$AA$42="Menor"),CONCATENATE("R6C",'Mapa final'!$O$42),"")</f>
        <v/>
      </c>
      <c r="S31" s="84" t="str">
        <f>IF(AND('Mapa final'!$Y$43="Media",'Mapa final'!$AA$43="Menor"),CONCATENATE("R6C",'Mapa final'!$O$43),"")</f>
        <v/>
      </c>
      <c r="T31" s="84" t="str">
        <f>IF(AND('Mapa final'!$Y$44="Media",'Mapa final'!$AA$44="Menor"),CONCATENATE("R6C",'Mapa final'!$O$44),"")</f>
        <v/>
      </c>
      <c r="U31" s="85" t="str">
        <f>IF(AND('Mapa final'!$Y$45="Media",'Mapa final'!$AA$45="Menor"),CONCATENATE("R6C",'Mapa final'!$O$45),"")</f>
        <v/>
      </c>
      <c r="V31" s="83" t="str">
        <f>IF(AND('Mapa final'!$Y$40="Media",'Mapa final'!$AA$40="Moderado"),CONCATENATE("R6C",'Mapa final'!$O$40),"")</f>
        <v/>
      </c>
      <c r="W31" s="84" t="str">
        <f>IF(AND('Mapa final'!$Y$41="Media",'Mapa final'!$AA$41="Moderado"),CONCATENATE("R6C",'Mapa final'!$O$41),"")</f>
        <v/>
      </c>
      <c r="X31" s="84" t="str">
        <f>IF(AND('Mapa final'!$Y$42="Media",'Mapa final'!$AA$42="Moderado"),CONCATENATE("R6C",'Mapa final'!$O$42),"")</f>
        <v/>
      </c>
      <c r="Y31" s="84" t="str">
        <f>IF(AND('Mapa final'!$Y$43="Media",'Mapa final'!$AA$43="Moderado"),CONCATENATE("R6C",'Mapa final'!$O$43),"")</f>
        <v/>
      </c>
      <c r="Z31" s="84" t="str">
        <f>IF(AND('Mapa final'!$Y$44="Media",'Mapa final'!$AA$44="Moderado"),CONCATENATE("R6C",'Mapa final'!$O$44),"")</f>
        <v/>
      </c>
      <c r="AA31" s="85" t="str">
        <f>IF(AND('Mapa final'!$Y$45="Media",'Mapa final'!$AA$45="Moderado"),CONCATENATE("R6C",'Mapa final'!$O$45),"")</f>
        <v/>
      </c>
      <c r="AB31" s="67" t="str">
        <f>IF(AND('Mapa final'!$Y$40="Media",'Mapa final'!$AA$40="Mayor"),CONCATENATE("R6C",'Mapa final'!$O$40),"")</f>
        <v/>
      </c>
      <c r="AC31" s="68" t="str">
        <f>IF(AND('Mapa final'!$Y$41="Media",'Mapa final'!$AA$41="Mayor"),CONCATENATE("R6C",'Mapa final'!$O$41),"")</f>
        <v/>
      </c>
      <c r="AD31" s="73" t="str">
        <f>IF(AND('Mapa final'!$Y$42="Media",'Mapa final'!$AA$42="Mayor"),CONCATENATE("R6C",'Mapa final'!$O$42),"")</f>
        <v/>
      </c>
      <c r="AE31" s="73" t="str">
        <f>IF(AND('Mapa final'!$Y$43="Media",'Mapa final'!$AA$43="Mayor"),CONCATENATE("R6C",'Mapa final'!$O$43),"")</f>
        <v/>
      </c>
      <c r="AF31" s="73" t="str">
        <f>IF(AND('Mapa final'!$Y$44="Media",'Mapa final'!$AA$44="Mayor"),CONCATENATE("R6C",'Mapa final'!$O$44),"")</f>
        <v/>
      </c>
      <c r="AG31" s="69" t="str">
        <f>IF(AND('Mapa final'!$Y$45="Media",'Mapa final'!$AA$45="Mayor"),CONCATENATE("R6C",'Mapa final'!$O$45),"")</f>
        <v/>
      </c>
      <c r="AH31" s="70" t="str">
        <f>IF(AND('Mapa final'!$Y$40="Media",'Mapa final'!$AA$40="Catastrófico"),CONCATENATE("R6C",'Mapa final'!$O$40),"")</f>
        <v/>
      </c>
      <c r="AI31" s="71" t="str">
        <f>IF(AND('Mapa final'!$Y$41="Media",'Mapa final'!$AA$41="Catastrófico"),CONCATENATE("R6C",'Mapa final'!$O$41),"")</f>
        <v/>
      </c>
      <c r="AJ31" s="71" t="str">
        <f>IF(AND('Mapa final'!$Y$42="Media",'Mapa final'!$AA$42="Catastrófico"),CONCATENATE("R6C",'Mapa final'!$O$42),"")</f>
        <v/>
      </c>
      <c r="AK31" s="71" t="str">
        <f>IF(AND('Mapa final'!$Y$43="Media",'Mapa final'!$AA$43="Catastrófico"),CONCATENATE("R6C",'Mapa final'!$O$43),"")</f>
        <v/>
      </c>
      <c r="AL31" s="71" t="str">
        <f>IF(AND('Mapa final'!$Y$44="Media",'Mapa final'!$AA$44="Catastrófico"),CONCATENATE("R6C",'Mapa final'!$O$44),"")</f>
        <v/>
      </c>
      <c r="AM31" s="72" t="str">
        <f>IF(AND('Mapa final'!$Y$45="Media",'Mapa final'!$AA$45="Catastrófico"),CONCATENATE("R6C",'Mapa final'!$O$45),"")</f>
        <v/>
      </c>
      <c r="AN31" s="99"/>
      <c r="AO31" s="370"/>
      <c r="AP31" s="371"/>
      <c r="AQ31" s="371"/>
      <c r="AR31" s="371"/>
      <c r="AS31" s="371"/>
      <c r="AT31" s="372"/>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row>
    <row r="32" spans="1:76" ht="15" customHeight="1" x14ac:dyDescent="0.25">
      <c r="A32" s="99"/>
      <c r="B32" s="288"/>
      <c r="C32" s="288"/>
      <c r="D32" s="289"/>
      <c r="E32" s="329"/>
      <c r="F32" s="330"/>
      <c r="G32" s="330"/>
      <c r="H32" s="330"/>
      <c r="I32" s="331"/>
      <c r="J32" s="83" t="str">
        <f>IF(AND('Mapa final'!$Y$46="Media",'Mapa final'!$AA$46="Leve"),CONCATENATE("R7C",'Mapa final'!$O$46),"")</f>
        <v/>
      </c>
      <c r="K32" s="84" t="str">
        <f>IF(AND('Mapa final'!$Y$47="Media",'Mapa final'!$AA$47="Leve"),CONCATENATE("R7C",'Mapa final'!$O$47),"")</f>
        <v/>
      </c>
      <c r="L32" s="84" t="str">
        <f>IF(AND('Mapa final'!$Y$48="Media",'Mapa final'!$AA$48="Leve"),CONCATENATE("R7C",'Mapa final'!$O$48),"")</f>
        <v/>
      </c>
      <c r="M32" s="84" t="str">
        <f>IF(AND('Mapa final'!$Y$49="Media",'Mapa final'!$AA$49="Leve"),CONCATENATE("R7C",'Mapa final'!$O$49),"")</f>
        <v/>
      </c>
      <c r="N32" s="84" t="str">
        <f>IF(AND('Mapa final'!$Y$50="Media",'Mapa final'!$AA$50="Leve"),CONCATENATE("R7C",'Mapa final'!$O$50),"")</f>
        <v/>
      </c>
      <c r="O32" s="85" t="str">
        <f>IF(AND('Mapa final'!$Y$51="Media",'Mapa final'!$AA$51="Leve"),CONCATENATE("R7C",'Mapa final'!$O$51),"")</f>
        <v/>
      </c>
      <c r="P32" s="83" t="str">
        <f>IF(AND('Mapa final'!$Y$46="Media",'Mapa final'!$AA$46="Menor"),CONCATENATE("R7C",'Mapa final'!$O$46),"")</f>
        <v/>
      </c>
      <c r="Q32" s="84" t="str">
        <f>IF(AND('Mapa final'!$Y$47="Media",'Mapa final'!$AA$47="Menor"),CONCATENATE("R7C",'Mapa final'!$O$47),"")</f>
        <v/>
      </c>
      <c r="R32" s="84" t="str">
        <f>IF(AND('Mapa final'!$Y$48="Media",'Mapa final'!$AA$48="Menor"),CONCATENATE("R7C",'Mapa final'!$O$48),"")</f>
        <v/>
      </c>
      <c r="S32" s="84" t="str">
        <f>IF(AND('Mapa final'!$Y$49="Media",'Mapa final'!$AA$49="Menor"),CONCATENATE("R7C",'Mapa final'!$O$49),"")</f>
        <v/>
      </c>
      <c r="T32" s="84" t="str">
        <f>IF(AND('Mapa final'!$Y$50="Media",'Mapa final'!$AA$50="Menor"),CONCATENATE("R7C",'Mapa final'!$O$50),"")</f>
        <v/>
      </c>
      <c r="U32" s="85" t="str">
        <f>IF(AND('Mapa final'!$Y$51="Media",'Mapa final'!$AA$51="Menor"),CONCATENATE("R7C",'Mapa final'!$O$51),"")</f>
        <v/>
      </c>
      <c r="V32" s="83" t="str">
        <f>IF(AND('Mapa final'!$Y$46="Media",'Mapa final'!$AA$46="Moderado"),CONCATENATE("R7C",'Mapa final'!$O$46),"")</f>
        <v/>
      </c>
      <c r="W32" s="84" t="str">
        <f>IF(AND('Mapa final'!$Y$47="Media",'Mapa final'!$AA$47="Moderado"),CONCATENATE("R7C",'Mapa final'!$O$47),"")</f>
        <v/>
      </c>
      <c r="X32" s="84" t="str">
        <f>IF(AND('Mapa final'!$Y$48="Media",'Mapa final'!$AA$48="Moderado"),CONCATENATE("R7C",'Mapa final'!$O$48),"")</f>
        <v/>
      </c>
      <c r="Y32" s="84" t="str">
        <f>IF(AND('Mapa final'!$Y$49="Media",'Mapa final'!$AA$49="Moderado"),CONCATENATE("R7C",'Mapa final'!$O$49),"")</f>
        <v/>
      </c>
      <c r="Z32" s="84" t="str">
        <f>IF(AND('Mapa final'!$Y$50="Media",'Mapa final'!$AA$50="Moderado"),CONCATENATE("R7C",'Mapa final'!$O$50),"")</f>
        <v/>
      </c>
      <c r="AA32" s="85" t="str">
        <f>IF(AND('Mapa final'!$Y$51="Media",'Mapa final'!$AA$51="Moderado"),CONCATENATE("R7C",'Mapa final'!$O$51),"")</f>
        <v/>
      </c>
      <c r="AB32" s="67" t="str">
        <f>IF(AND('Mapa final'!$Y$46="Media",'Mapa final'!$AA$46="Mayor"),CONCATENATE("R7C",'Mapa final'!$O$46),"")</f>
        <v/>
      </c>
      <c r="AC32" s="68" t="str">
        <f>IF(AND('Mapa final'!$Y$47="Media",'Mapa final'!$AA$47="Mayor"),CONCATENATE("R7C",'Mapa final'!$O$47),"")</f>
        <v/>
      </c>
      <c r="AD32" s="73" t="str">
        <f>IF(AND('Mapa final'!$Y$48="Media",'Mapa final'!$AA$48="Mayor"),CONCATENATE("R7C",'Mapa final'!$O$48),"")</f>
        <v/>
      </c>
      <c r="AE32" s="73" t="str">
        <f>IF(AND('Mapa final'!$Y$49="Media",'Mapa final'!$AA$49="Mayor"),CONCATENATE("R7C",'Mapa final'!$O$49),"")</f>
        <v/>
      </c>
      <c r="AF32" s="73" t="str">
        <f>IF(AND('Mapa final'!$Y$50="Media",'Mapa final'!$AA$50="Mayor"),CONCATENATE("R7C",'Mapa final'!$O$50),"")</f>
        <v/>
      </c>
      <c r="AG32" s="69" t="str">
        <f>IF(AND('Mapa final'!$Y$51="Media",'Mapa final'!$AA$51="Mayor"),CONCATENATE("R7C",'Mapa final'!$O$51),"")</f>
        <v/>
      </c>
      <c r="AH32" s="70" t="str">
        <f>IF(AND('Mapa final'!$Y$46="Media",'Mapa final'!$AA$46="Catastrófico"),CONCATENATE("R7C",'Mapa final'!$O$46),"")</f>
        <v/>
      </c>
      <c r="AI32" s="71" t="str">
        <f>IF(AND('Mapa final'!$Y$47="Media",'Mapa final'!$AA$47="Catastrófico"),CONCATENATE("R7C",'Mapa final'!$O$47),"")</f>
        <v/>
      </c>
      <c r="AJ32" s="71" t="str">
        <f>IF(AND('Mapa final'!$Y$48="Media",'Mapa final'!$AA$48="Catastrófico"),CONCATENATE("R7C",'Mapa final'!$O$48),"")</f>
        <v/>
      </c>
      <c r="AK32" s="71" t="str">
        <f>IF(AND('Mapa final'!$Y$49="Media",'Mapa final'!$AA$49="Catastrófico"),CONCATENATE("R7C",'Mapa final'!$O$49),"")</f>
        <v/>
      </c>
      <c r="AL32" s="71" t="str">
        <f>IF(AND('Mapa final'!$Y$50="Media",'Mapa final'!$AA$50="Catastrófico"),CONCATENATE("R7C",'Mapa final'!$O$50),"")</f>
        <v/>
      </c>
      <c r="AM32" s="72" t="str">
        <f>IF(AND('Mapa final'!$Y$51="Media",'Mapa final'!$AA$51="Catastrófico"),CONCATENATE("R7C",'Mapa final'!$O$51),"")</f>
        <v/>
      </c>
      <c r="AN32" s="99"/>
      <c r="AO32" s="370"/>
      <c r="AP32" s="371"/>
      <c r="AQ32" s="371"/>
      <c r="AR32" s="371"/>
      <c r="AS32" s="371"/>
      <c r="AT32" s="372"/>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row>
    <row r="33" spans="1:80" ht="15" customHeight="1" x14ac:dyDescent="0.25">
      <c r="A33" s="99"/>
      <c r="B33" s="288"/>
      <c r="C33" s="288"/>
      <c r="D33" s="289"/>
      <c r="E33" s="329"/>
      <c r="F33" s="330"/>
      <c r="G33" s="330"/>
      <c r="H33" s="330"/>
      <c r="I33" s="331"/>
      <c r="J33" s="83" t="str">
        <f>IF(AND('Mapa final'!$Y$52="Media",'Mapa final'!$AA$52="Leve"),CONCATENATE("R8C",'Mapa final'!$O$52),"")</f>
        <v/>
      </c>
      <c r="K33" s="84" t="str">
        <f>IF(AND('Mapa final'!$Y$53="Media",'Mapa final'!$AA$53="Leve"),CONCATENATE("R8C",'Mapa final'!$O$53),"")</f>
        <v/>
      </c>
      <c r="L33" s="84" t="str">
        <f>IF(AND('Mapa final'!$Y$54="Media",'Mapa final'!$AA$54="Leve"),CONCATENATE("R8C",'Mapa final'!$O$54),"")</f>
        <v/>
      </c>
      <c r="M33" s="84" t="str">
        <f>IF(AND('Mapa final'!$Y$55="Media",'Mapa final'!$AA$55="Leve"),CONCATENATE("R8C",'Mapa final'!$O$55),"")</f>
        <v/>
      </c>
      <c r="N33" s="84" t="str">
        <f>IF(AND('Mapa final'!$Y$56="Media",'Mapa final'!$AA$56="Leve"),CONCATENATE("R8C",'Mapa final'!$O$56),"")</f>
        <v/>
      </c>
      <c r="O33" s="85" t="str">
        <f>IF(AND('Mapa final'!$Y$57="Media",'Mapa final'!$AA$57="Leve"),CONCATENATE("R8C",'Mapa final'!$O$57),"")</f>
        <v/>
      </c>
      <c r="P33" s="83" t="str">
        <f>IF(AND('Mapa final'!$Y$52="Media",'Mapa final'!$AA$52="Menor"),CONCATENATE("R8C",'Mapa final'!$O$52),"")</f>
        <v/>
      </c>
      <c r="Q33" s="84" t="str">
        <f>IF(AND('Mapa final'!$Y$53="Media",'Mapa final'!$AA$53="Menor"),CONCATENATE("R8C",'Mapa final'!$O$53),"")</f>
        <v/>
      </c>
      <c r="R33" s="84" t="str">
        <f>IF(AND('Mapa final'!$Y$54="Media",'Mapa final'!$AA$54="Menor"),CONCATENATE("R8C",'Mapa final'!$O$54),"")</f>
        <v/>
      </c>
      <c r="S33" s="84" t="str">
        <f>IF(AND('Mapa final'!$Y$55="Media",'Mapa final'!$AA$55="Menor"),CONCATENATE("R8C",'Mapa final'!$O$55),"")</f>
        <v/>
      </c>
      <c r="T33" s="84" t="str">
        <f>IF(AND('Mapa final'!$Y$56="Media",'Mapa final'!$AA$56="Menor"),CONCATENATE("R8C",'Mapa final'!$O$56),"")</f>
        <v/>
      </c>
      <c r="U33" s="85" t="str">
        <f>IF(AND('Mapa final'!$Y$57="Media",'Mapa final'!$AA$57="Menor"),CONCATENATE("R8C",'Mapa final'!$O$57),"")</f>
        <v/>
      </c>
      <c r="V33" s="83" t="str">
        <f>IF(AND('Mapa final'!$Y$52="Media",'Mapa final'!$AA$52="Moderado"),CONCATENATE("R8C",'Mapa final'!$O$52),"")</f>
        <v/>
      </c>
      <c r="W33" s="84" t="str">
        <f>IF(AND('Mapa final'!$Y$53="Media",'Mapa final'!$AA$53="Moderado"),CONCATENATE("R8C",'Mapa final'!$O$53),"")</f>
        <v/>
      </c>
      <c r="X33" s="84" t="str">
        <f>IF(AND('Mapa final'!$Y$54="Media",'Mapa final'!$AA$54="Moderado"),CONCATENATE("R8C",'Mapa final'!$O$54),"")</f>
        <v/>
      </c>
      <c r="Y33" s="84" t="str">
        <f>IF(AND('Mapa final'!$Y$55="Media",'Mapa final'!$AA$55="Moderado"),CONCATENATE("R8C",'Mapa final'!$O$55),"")</f>
        <v/>
      </c>
      <c r="Z33" s="84" t="str">
        <f>IF(AND('Mapa final'!$Y$56="Media",'Mapa final'!$AA$56="Moderado"),CONCATENATE("R8C",'Mapa final'!$O$56),"")</f>
        <v/>
      </c>
      <c r="AA33" s="85" t="str">
        <f>IF(AND('Mapa final'!$Y$57="Media",'Mapa final'!$AA$57="Moderado"),CONCATENATE("R8C",'Mapa final'!$O$57),"")</f>
        <v/>
      </c>
      <c r="AB33" s="67" t="str">
        <f>IF(AND('Mapa final'!$Y$52="Media",'Mapa final'!$AA$52="Mayor"),CONCATENATE("R8C",'Mapa final'!$O$52),"")</f>
        <v/>
      </c>
      <c r="AC33" s="68" t="str">
        <f>IF(AND('Mapa final'!$Y$53="Media",'Mapa final'!$AA$53="Mayor"),CONCATENATE("R8C",'Mapa final'!$O$53),"")</f>
        <v/>
      </c>
      <c r="AD33" s="73" t="str">
        <f>IF(AND('Mapa final'!$Y$54="Media",'Mapa final'!$AA$54="Mayor"),CONCATENATE("R8C",'Mapa final'!$O$54),"")</f>
        <v/>
      </c>
      <c r="AE33" s="73" t="str">
        <f>IF(AND('Mapa final'!$Y$55="Media",'Mapa final'!$AA$55="Mayor"),CONCATENATE("R8C",'Mapa final'!$O$55),"")</f>
        <v/>
      </c>
      <c r="AF33" s="73" t="str">
        <f>IF(AND('Mapa final'!$Y$56="Media",'Mapa final'!$AA$56="Mayor"),CONCATENATE("R8C",'Mapa final'!$O$56),"")</f>
        <v/>
      </c>
      <c r="AG33" s="69" t="str">
        <f>IF(AND('Mapa final'!$Y$57="Media",'Mapa final'!$AA$57="Mayor"),CONCATENATE("R8C",'Mapa final'!$O$57),"")</f>
        <v/>
      </c>
      <c r="AH33" s="70" t="str">
        <f>IF(AND('Mapa final'!$Y$52="Media",'Mapa final'!$AA$52="Catastrófico"),CONCATENATE("R8C",'Mapa final'!$O$52),"")</f>
        <v/>
      </c>
      <c r="AI33" s="71" t="str">
        <f>IF(AND('Mapa final'!$Y$53="Media",'Mapa final'!$AA$53="Catastrófico"),CONCATENATE("R8C",'Mapa final'!$O$53),"")</f>
        <v/>
      </c>
      <c r="AJ33" s="71" t="str">
        <f>IF(AND('Mapa final'!$Y$54="Media",'Mapa final'!$AA$54="Catastrófico"),CONCATENATE("R8C",'Mapa final'!$O$54),"")</f>
        <v/>
      </c>
      <c r="AK33" s="71" t="str">
        <f>IF(AND('Mapa final'!$Y$55="Media",'Mapa final'!$AA$55="Catastrófico"),CONCATENATE("R8C",'Mapa final'!$O$55),"")</f>
        <v/>
      </c>
      <c r="AL33" s="71" t="str">
        <f>IF(AND('Mapa final'!$Y$56="Media",'Mapa final'!$AA$56="Catastrófico"),CONCATENATE("R8C",'Mapa final'!$O$56),"")</f>
        <v/>
      </c>
      <c r="AM33" s="72" t="str">
        <f>IF(AND('Mapa final'!$Y$57="Media",'Mapa final'!$AA$57="Catastrófico"),CONCATENATE("R8C",'Mapa final'!$O$57),"")</f>
        <v/>
      </c>
      <c r="AN33" s="99"/>
      <c r="AO33" s="370"/>
      <c r="AP33" s="371"/>
      <c r="AQ33" s="371"/>
      <c r="AR33" s="371"/>
      <c r="AS33" s="371"/>
      <c r="AT33" s="372"/>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row>
    <row r="34" spans="1:80" ht="15" customHeight="1" x14ac:dyDescent="0.25">
      <c r="A34" s="99"/>
      <c r="B34" s="288"/>
      <c r="C34" s="288"/>
      <c r="D34" s="289"/>
      <c r="E34" s="329"/>
      <c r="F34" s="330"/>
      <c r="G34" s="330"/>
      <c r="H34" s="330"/>
      <c r="I34" s="331"/>
      <c r="J34" s="83" t="str">
        <f>IF(AND('Mapa final'!$Y$58="Media",'Mapa final'!$AA$58="Leve"),CONCATENATE("R9C",'Mapa final'!$O$58),"")</f>
        <v/>
      </c>
      <c r="K34" s="84" t="str">
        <f>IF(AND('Mapa final'!$Y$59="Media",'Mapa final'!$AA$59="Leve"),CONCATENATE("R9C",'Mapa final'!$O$59),"")</f>
        <v/>
      </c>
      <c r="L34" s="84" t="str">
        <f>IF(AND('Mapa final'!$Y$60="Media",'Mapa final'!$AA$60="Leve"),CONCATENATE("R9C",'Mapa final'!$O$60),"")</f>
        <v/>
      </c>
      <c r="M34" s="84" t="str">
        <f>IF(AND('Mapa final'!$Y$61="Media",'Mapa final'!$AA$61="Leve"),CONCATENATE("R9C",'Mapa final'!$O$61),"")</f>
        <v/>
      </c>
      <c r="N34" s="84" t="str">
        <f>IF(AND('Mapa final'!$Y$62="Media",'Mapa final'!$AA$62="Leve"),CONCATENATE("R9C",'Mapa final'!$O$62),"")</f>
        <v/>
      </c>
      <c r="O34" s="85" t="str">
        <f>IF(AND('Mapa final'!$Y$63="Media",'Mapa final'!$AA$63="Leve"),CONCATENATE("R9C",'Mapa final'!$O$63),"")</f>
        <v/>
      </c>
      <c r="P34" s="83" t="str">
        <f>IF(AND('Mapa final'!$Y$58="Media",'Mapa final'!$AA$58="Menor"),CONCATENATE("R9C",'Mapa final'!$O$58),"")</f>
        <v/>
      </c>
      <c r="Q34" s="84" t="str">
        <f>IF(AND('Mapa final'!$Y$59="Media",'Mapa final'!$AA$59="Menor"),CONCATENATE("R9C",'Mapa final'!$O$59),"")</f>
        <v/>
      </c>
      <c r="R34" s="84" t="str">
        <f>IF(AND('Mapa final'!$Y$60="Media",'Mapa final'!$AA$60="Menor"),CONCATENATE("R9C",'Mapa final'!$O$60),"")</f>
        <v/>
      </c>
      <c r="S34" s="84" t="str">
        <f>IF(AND('Mapa final'!$Y$61="Media",'Mapa final'!$AA$61="Menor"),CONCATENATE("R9C",'Mapa final'!$O$61),"")</f>
        <v/>
      </c>
      <c r="T34" s="84" t="str">
        <f>IF(AND('Mapa final'!$Y$62="Media",'Mapa final'!$AA$62="Menor"),CONCATENATE("R9C",'Mapa final'!$O$62),"")</f>
        <v/>
      </c>
      <c r="U34" s="85" t="str">
        <f>IF(AND('Mapa final'!$Y$63="Media",'Mapa final'!$AA$63="Menor"),CONCATENATE("R9C",'Mapa final'!$O$63),"")</f>
        <v/>
      </c>
      <c r="V34" s="83" t="str">
        <f>IF(AND('Mapa final'!$Y$58="Media",'Mapa final'!$AA$58="Moderado"),CONCATENATE("R9C",'Mapa final'!$O$58),"")</f>
        <v/>
      </c>
      <c r="W34" s="84" t="str">
        <f>IF(AND('Mapa final'!$Y$59="Media",'Mapa final'!$AA$59="Moderado"),CONCATENATE("R9C",'Mapa final'!$O$59),"")</f>
        <v/>
      </c>
      <c r="X34" s="84" t="str">
        <f>IF(AND('Mapa final'!$Y$60="Media",'Mapa final'!$AA$60="Moderado"),CONCATENATE("R9C",'Mapa final'!$O$60),"")</f>
        <v/>
      </c>
      <c r="Y34" s="84" t="str">
        <f>IF(AND('Mapa final'!$Y$61="Media",'Mapa final'!$AA$61="Moderado"),CONCATENATE("R9C",'Mapa final'!$O$61),"")</f>
        <v/>
      </c>
      <c r="Z34" s="84" t="str">
        <f>IF(AND('Mapa final'!$Y$62="Media",'Mapa final'!$AA$62="Moderado"),CONCATENATE("R9C",'Mapa final'!$O$62),"")</f>
        <v/>
      </c>
      <c r="AA34" s="85" t="str">
        <f>IF(AND('Mapa final'!$Y$63="Media",'Mapa final'!$AA$63="Moderado"),CONCATENATE("R9C",'Mapa final'!$O$63),"")</f>
        <v/>
      </c>
      <c r="AB34" s="67" t="str">
        <f>IF(AND('Mapa final'!$Y$58="Media",'Mapa final'!$AA$58="Mayor"),CONCATENATE("R9C",'Mapa final'!$O$58),"")</f>
        <v/>
      </c>
      <c r="AC34" s="68" t="str">
        <f>IF(AND('Mapa final'!$Y$59="Media",'Mapa final'!$AA$59="Mayor"),CONCATENATE("R9C",'Mapa final'!$O$59),"")</f>
        <v/>
      </c>
      <c r="AD34" s="73" t="str">
        <f>IF(AND('Mapa final'!$Y$60="Media",'Mapa final'!$AA$60="Mayor"),CONCATENATE("R9C",'Mapa final'!$O$60),"")</f>
        <v/>
      </c>
      <c r="AE34" s="73" t="str">
        <f>IF(AND('Mapa final'!$Y$61="Media",'Mapa final'!$AA$61="Mayor"),CONCATENATE("R9C",'Mapa final'!$O$61),"")</f>
        <v/>
      </c>
      <c r="AF34" s="73" t="str">
        <f>IF(AND('Mapa final'!$Y$62="Media",'Mapa final'!$AA$62="Mayor"),CONCATENATE("R9C",'Mapa final'!$O$62),"")</f>
        <v/>
      </c>
      <c r="AG34" s="69" t="str">
        <f>IF(AND('Mapa final'!$Y$63="Media",'Mapa final'!$AA$63="Mayor"),CONCATENATE("R9C",'Mapa final'!$O$63),"")</f>
        <v/>
      </c>
      <c r="AH34" s="70" t="str">
        <f>IF(AND('Mapa final'!$Y$58="Media",'Mapa final'!$AA$58="Catastrófico"),CONCATENATE("R9C",'Mapa final'!$O$58),"")</f>
        <v/>
      </c>
      <c r="AI34" s="71" t="str">
        <f>IF(AND('Mapa final'!$Y$59="Media",'Mapa final'!$AA$59="Catastrófico"),CONCATENATE("R9C",'Mapa final'!$O$59),"")</f>
        <v/>
      </c>
      <c r="AJ34" s="71" t="str">
        <f>IF(AND('Mapa final'!$Y$60="Media",'Mapa final'!$AA$60="Catastrófico"),CONCATENATE("R9C",'Mapa final'!$O$60),"")</f>
        <v/>
      </c>
      <c r="AK34" s="71" t="str">
        <f>IF(AND('Mapa final'!$Y$61="Media",'Mapa final'!$AA$61="Catastrófico"),CONCATENATE("R9C",'Mapa final'!$O$61),"")</f>
        <v/>
      </c>
      <c r="AL34" s="71" t="str">
        <f>IF(AND('Mapa final'!$Y$62="Media",'Mapa final'!$AA$62="Catastrófico"),CONCATENATE("R9C",'Mapa final'!$O$62),"")</f>
        <v/>
      </c>
      <c r="AM34" s="72" t="str">
        <f>IF(AND('Mapa final'!$Y$63="Media",'Mapa final'!$AA$63="Catastrófico"),CONCATENATE("R9C",'Mapa final'!$O$63),"")</f>
        <v/>
      </c>
      <c r="AN34" s="99"/>
      <c r="AO34" s="370"/>
      <c r="AP34" s="371"/>
      <c r="AQ34" s="371"/>
      <c r="AR34" s="371"/>
      <c r="AS34" s="371"/>
      <c r="AT34" s="372"/>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row>
    <row r="35" spans="1:80" ht="15.75" customHeight="1" thickBot="1" x14ac:dyDescent="0.3">
      <c r="A35" s="99"/>
      <c r="B35" s="288"/>
      <c r="C35" s="288"/>
      <c r="D35" s="289"/>
      <c r="E35" s="332"/>
      <c r="F35" s="333"/>
      <c r="G35" s="333"/>
      <c r="H35" s="333"/>
      <c r="I35" s="334"/>
      <c r="J35" s="83" t="str">
        <f>IF(AND('Mapa final'!$Y$64="Media",'Mapa final'!$AA$64="Leve"),CONCATENATE("R10C",'Mapa final'!$O$64),"")</f>
        <v/>
      </c>
      <c r="K35" s="84" t="str">
        <f>IF(AND('Mapa final'!$Y$65="Media",'Mapa final'!$AA$65="Leve"),CONCATENATE("R10C",'Mapa final'!$O$65),"")</f>
        <v/>
      </c>
      <c r="L35" s="84" t="str">
        <f>IF(AND('Mapa final'!$Y$66="Media",'Mapa final'!$AA$66="Leve"),CONCATENATE("R10C",'Mapa final'!$O$66),"")</f>
        <v/>
      </c>
      <c r="M35" s="84" t="str">
        <f>IF(AND('Mapa final'!$Y$67="Media",'Mapa final'!$AA$67="Leve"),CONCATENATE("R10C",'Mapa final'!$O$67),"")</f>
        <v/>
      </c>
      <c r="N35" s="84" t="str">
        <f>IF(AND('Mapa final'!$Y$68="Media",'Mapa final'!$AA$68="Leve"),CONCATENATE("R10C",'Mapa final'!$O$68),"")</f>
        <v/>
      </c>
      <c r="O35" s="85" t="str">
        <f>IF(AND('Mapa final'!$Y$69="Media",'Mapa final'!$AA$69="Leve"),CONCATENATE("R10C",'Mapa final'!$O$69),"")</f>
        <v/>
      </c>
      <c r="P35" s="83" t="str">
        <f>IF(AND('Mapa final'!$Y$64="Media",'Mapa final'!$AA$64="Menor"),CONCATENATE("R10C",'Mapa final'!$O$64),"")</f>
        <v/>
      </c>
      <c r="Q35" s="84" t="str">
        <f>IF(AND('Mapa final'!$Y$65="Media",'Mapa final'!$AA$65="Menor"),CONCATENATE("R10C",'Mapa final'!$O$65),"")</f>
        <v/>
      </c>
      <c r="R35" s="84" t="str">
        <f>IF(AND('Mapa final'!$Y$66="Media",'Mapa final'!$AA$66="Menor"),CONCATENATE("R10C",'Mapa final'!$O$66),"")</f>
        <v/>
      </c>
      <c r="S35" s="84" t="str">
        <f>IF(AND('Mapa final'!$Y$67="Media",'Mapa final'!$AA$67="Menor"),CONCATENATE("R10C",'Mapa final'!$O$67),"")</f>
        <v/>
      </c>
      <c r="T35" s="84" t="str">
        <f>IF(AND('Mapa final'!$Y$68="Media",'Mapa final'!$AA$68="Menor"),CONCATENATE("R10C",'Mapa final'!$O$68),"")</f>
        <v/>
      </c>
      <c r="U35" s="85" t="str">
        <f>IF(AND('Mapa final'!$Y$69="Media",'Mapa final'!$AA$69="Menor"),CONCATENATE("R10C",'Mapa final'!$O$69),"")</f>
        <v/>
      </c>
      <c r="V35" s="83" t="str">
        <f>IF(AND('Mapa final'!$Y$64="Media",'Mapa final'!$AA$64="Moderado"),CONCATENATE("R10C",'Mapa final'!$O$64),"")</f>
        <v/>
      </c>
      <c r="W35" s="84" t="str">
        <f>IF(AND('Mapa final'!$Y$65="Media",'Mapa final'!$AA$65="Moderado"),CONCATENATE("R10C",'Mapa final'!$O$65),"")</f>
        <v/>
      </c>
      <c r="X35" s="84" t="str">
        <f>IF(AND('Mapa final'!$Y$66="Media",'Mapa final'!$AA$66="Moderado"),CONCATENATE("R10C",'Mapa final'!$O$66),"")</f>
        <v/>
      </c>
      <c r="Y35" s="84" t="str">
        <f>IF(AND('Mapa final'!$Y$67="Media",'Mapa final'!$AA$67="Moderado"),CONCATENATE("R10C",'Mapa final'!$O$67),"")</f>
        <v/>
      </c>
      <c r="Z35" s="84" t="str">
        <f>IF(AND('Mapa final'!$Y$68="Media",'Mapa final'!$AA$68="Moderado"),CONCATENATE("R10C",'Mapa final'!$O$68),"")</f>
        <v/>
      </c>
      <c r="AA35" s="85" t="str">
        <f>IF(AND('Mapa final'!$Y$69="Media",'Mapa final'!$AA$69="Moderado"),CONCATENATE("R10C",'Mapa final'!$O$69),"")</f>
        <v/>
      </c>
      <c r="AB35" s="74" t="str">
        <f>IF(AND('Mapa final'!$Y$64="Media",'Mapa final'!$AA$64="Mayor"),CONCATENATE("R10C",'Mapa final'!$O$64),"")</f>
        <v/>
      </c>
      <c r="AC35" s="75" t="str">
        <f>IF(AND('Mapa final'!$Y$65="Media",'Mapa final'!$AA$65="Mayor"),CONCATENATE("R10C",'Mapa final'!$O$65),"")</f>
        <v/>
      </c>
      <c r="AD35" s="75" t="str">
        <f>IF(AND('Mapa final'!$Y$66="Media",'Mapa final'!$AA$66="Mayor"),CONCATENATE("R10C",'Mapa final'!$O$66),"")</f>
        <v/>
      </c>
      <c r="AE35" s="75" t="str">
        <f>IF(AND('Mapa final'!$Y$67="Media",'Mapa final'!$AA$67="Mayor"),CONCATENATE("R10C",'Mapa final'!$O$67),"")</f>
        <v/>
      </c>
      <c r="AF35" s="75" t="str">
        <f>IF(AND('Mapa final'!$Y$68="Media",'Mapa final'!$AA$68="Mayor"),CONCATENATE("R10C",'Mapa final'!$O$68),"")</f>
        <v/>
      </c>
      <c r="AG35" s="76" t="str">
        <f>IF(AND('Mapa final'!$Y$69="Media",'Mapa final'!$AA$69="Mayor"),CONCATENATE("R10C",'Mapa final'!$O$69),"")</f>
        <v/>
      </c>
      <c r="AH35" s="77" t="str">
        <f>IF(AND('Mapa final'!$Y$64="Media",'Mapa final'!$AA$64="Catastrófico"),CONCATENATE("R10C",'Mapa final'!$O$64),"")</f>
        <v/>
      </c>
      <c r="AI35" s="78" t="str">
        <f>IF(AND('Mapa final'!$Y$65="Media",'Mapa final'!$AA$65="Catastrófico"),CONCATENATE("R10C",'Mapa final'!$O$65),"")</f>
        <v/>
      </c>
      <c r="AJ35" s="78" t="str">
        <f>IF(AND('Mapa final'!$Y$66="Media",'Mapa final'!$AA$66="Catastrófico"),CONCATENATE("R10C",'Mapa final'!$O$66),"")</f>
        <v/>
      </c>
      <c r="AK35" s="78" t="str">
        <f>IF(AND('Mapa final'!$Y$67="Media",'Mapa final'!$AA$67="Catastrófico"),CONCATENATE("R10C",'Mapa final'!$O$67),"")</f>
        <v/>
      </c>
      <c r="AL35" s="78" t="str">
        <f>IF(AND('Mapa final'!$Y$68="Media",'Mapa final'!$AA$68="Catastrófico"),CONCATENATE("R10C",'Mapa final'!$O$68),"")</f>
        <v/>
      </c>
      <c r="AM35" s="79" t="str">
        <f>IF(AND('Mapa final'!$Y$69="Media",'Mapa final'!$AA$69="Catastrófico"),CONCATENATE("R10C",'Mapa final'!$O$69),"")</f>
        <v/>
      </c>
      <c r="AN35" s="99"/>
      <c r="AO35" s="373"/>
      <c r="AP35" s="374"/>
      <c r="AQ35" s="374"/>
      <c r="AR35" s="374"/>
      <c r="AS35" s="374"/>
      <c r="AT35" s="375"/>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row>
    <row r="36" spans="1:80" ht="15" customHeight="1" x14ac:dyDescent="0.25">
      <c r="A36" s="99"/>
      <c r="B36" s="288"/>
      <c r="C36" s="288"/>
      <c r="D36" s="289"/>
      <c r="E36" s="326" t="s">
        <v>114</v>
      </c>
      <c r="F36" s="327"/>
      <c r="G36" s="327"/>
      <c r="H36" s="327"/>
      <c r="I36" s="327"/>
      <c r="J36" s="89" t="str">
        <f ca="1">IF(AND('Mapa final'!$Y$10="Baja",'Mapa final'!$AA$10="Leve"),CONCATENATE("R1C",'Mapa final'!$O$10),"")</f>
        <v/>
      </c>
      <c r="K36" s="90" t="str">
        <f ca="1">IF(AND('Mapa final'!$Y$11="Baja",'Mapa final'!$AA$11="Leve"),CONCATENATE("R1C",'Mapa final'!$O$11),"")</f>
        <v/>
      </c>
      <c r="L36" s="90" t="str">
        <f>IF(AND('Mapa final'!$Y$12="Baja",'Mapa final'!$AA$12="Leve"),CONCATENATE("R1C",'Mapa final'!$O$12),"")</f>
        <v/>
      </c>
      <c r="M36" s="90" t="str">
        <f>IF(AND('Mapa final'!$Y$13="Baja",'Mapa final'!$AA$13="Leve"),CONCATENATE("R1C",'Mapa final'!$O$13),"")</f>
        <v/>
      </c>
      <c r="N36" s="90" t="str">
        <f>IF(AND('Mapa final'!$Y$14="Baja",'Mapa final'!$AA$14="Leve"),CONCATENATE("R1C",'Mapa final'!$O$14),"")</f>
        <v/>
      </c>
      <c r="O36" s="91" t="str">
        <f>IF(AND('Mapa final'!$Y$15="Baja",'Mapa final'!$AA$15="Leve"),CONCATENATE("R1C",'Mapa final'!$O$15),"")</f>
        <v/>
      </c>
      <c r="P36" s="80" t="str">
        <f ca="1">IF(AND('Mapa final'!$Y$10="Baja",'Mapa final'!$AA$10="Menor"),CONCATENATE("R1C",'Mapa final'!$O$10),"")</f>
        <v/>
      </c>
      <c r="Q36" s="81" t="str">
        <f ca="1">IF(AND('Mapa final'!$Y$11="Baja",'Mapa final'!$AA$11="Menor"),CONCATENATE("R1C",'Mapa final'!$O$11),"")</f>
        <v/>
      </c>
      <c r="R36" s="81" t="str">
        <f>IF(AND('Mapa final'!$Y$12="Baja",'Mapa final'!$AA$12="Menor"),CONCATENATE("R1C",'Mapa final'!$O$12),"")</f>
        <v/>
      </c>
      <c r="S36" s="81" t="str">
        <f>IF(AND('Mapa final'!$Y$13="Baja",'Mapa final'!$AA$13="Menor"),CONCATENATE("R1C",'Mapa final'!$O$13),"")</f>
        <v/>
      </c>
      <c r="T36" s="81" t="str">
        <f>IF(AND('Mapa final'!$Y$14="Baja",'Mapa final'!$AA$14="Menor"),CONCATENATE("R1C",'Mapa final'!$O$14),"")</f>
        <v/>
      </c>
      <c r="U36" s="82" t="str">
        <f>IF(AND('Mapa final'!$Y$15="Baja",'Mapa final'!$AA$15="Menor"),CONCATENATE("R1C",'Mapa final'!$O$15),"")</f>
        <v/>
      </c>
      <c r="V36" s="80" t="str">
        <f ca="1">IF(AND('Mapa final'!$Y$10="Baja",'Mapa final'!$AA$10="Moderado"),CONCATENATE("R1C",'Mapa final'!$O$10),"")</f>
        <v/>
      </c>
      <c r="W36" s="81" t="str">
        <f ca="1">IF(AND('Mapa final'!$Y$11="Baja",'Mapa final'!$AA$11="Moderado"),CONCATENATE("R1C",'Mapa final'!$O$11),"")</f>
        <v>R1C2</v>
      </c>
      <c r="X36" s="81" t="str">
        <f>IF(AND('Mapa final'!$Y$12="Baja",'Mapa final'!$AA$12="Moderado"),CONCATENATE("R1C",'Mapa final'!$O$12),"")</f>
        <v/>
      </c>
      <c r="Y36" s="81" t="str">
        <f>IF(AND('Mapa final'!$Y$13="Baja",'Mapa final'!$AA$13="Moderado"),CONCATENATE("R1C",'Mapa final'!$O$13),"")</f>
        <v/>
      </c>
      <c r="Z36" s="81" t="str">
        <f>IF(AND('Mapa final'!$Y$14="Baja",'Mapa final'!$AA$14="Moderado"),CONCATENATE("R1C",'Mapa final'!$O$14),"")</f>
        <v/>
      </c>
      <c r="AA36" s="82" t="str">
        <f>IF(AND('Mapa final'!$Y$15="Baja",'Mapa final'!$AA$15="Moderado"),CONCATENATE("R1C",'Mapa final'!$O$15),"")</f>
        <v/>
      </c>
      <c r="AB36" s="61" t="str">
        <f ca="1">IF(AND('Mapa final'!$Y$10="Baja",'Mapa final'!$AA$10="Mayor"),CONCATENATE("R1C",'Mapa final'!$O$10),"")</f>
        <v/>
      </c>
      <c r="AC36" s="62" t="str">
        <f ca="1">IF(AND('Mapa final'!$Y$11="Baja",'Mapa final'!$AA$11="Mayor"),CONCATENATE("R1C",'Mapa final'!$O$11),"")</f>
        <v/>
      </c>
      <c r="AD36" s="62" t="str">
        <f>IF(AND('Mapa final'!$Y$12="Baja",'Mapa final'!$AA$12="Mayor"),CONCATENATE("R1C",'Mapa final'!$O$12),"")</f>
        <v/>
      </c>
      <c r="AE36" s="62" t="str">
        <f>IF(AND('Mapa final'!$Y$13="Baja",'Mapa final'!$AA$13="Mayor"),CONCATENATE("R1C",'Mapa final'!$O$13),"")</f>
        <v/>
      </c>
      <c r="AF36" s="62" t="str">
        <f>IF(AND('Mapa final'!$Y$14="Baja",'Mapa final'!$AA$14="Mayor"),CONCATENATE("R1C",'Mapa final'!$O$14),"")</f>
        <v/>
      </c>
      <c r="AG36" s="63" t="str">
        <f>IF(AND('Mapa final'!$Y$15="Baja",'Mapa final'!$AA$15="Mayor"),CONCATENATE("R1C",'Mapa final'!$O$15),"")</f>
        <v/>
      </c>
      <c r="AH36" s="64" t="str">
        <f ca="1">IF(AND('Mapa final'!$Y$10="Baja",'Mapa final'!$AA$10="Catastrófico"),CONCATENATE("R1C",'Mapa final'!$O$10),"")</f>
        <v/>
      </c>
      <c r="AI36" s="65" t="str">
        <f ca="1">IF(AND('Mapa final'!$Y$11="Baja",'Mapa final'!$AA$11="Catastrófico"),CONCATENATE("R1C",'Mapa final'!$O$11),"")</f>
        <v/>
      </c>
      <c r="AJ36" s="65" t="str">
        <f>IF(AND('Mapa final'!$Y$12="Baja",'Mapa final'!$AA$12="Catastrófico"),CONCATENATE("R1C",'Mapa final'!$O$12),"")</f>
        <v/>
      </c>
      <c r="AK36" s="65" t="str">
        <f>IF(AND('Mapa final'!$Y$13="Baja",'Mapa final'!$AA$13="Catastrófico"),CONCATENATE("R1C",'Mapa final'!$O$13),"")</f>
        <v/>
      </c>
      <c r="AL36" s="65" t="str">
        <f>IF(AND('Mapa final'!$Y$14="Baja",'Mapa final'!$AA$14="Catastrófico"),CONCATENATE("R1C",'Mapa final'!$O$14),"")</f>
        <v/>
      </c>
      <c r="AM36" s="66" t="str">
        <f>IF(AND('Mapa final'!$Y$15="Baja",'Mapa final'!$AA$15="Catastrófico"),CONCATENATE("R1C",'Mapa final'!$O$15),"")</f>
        <v/>
      </c>
      <c r="AN36" s="99"/>
      <c r="AO36" s="358" t="s">
        <v>82</v>
      </c>
      <c r="AP36" s="359"/>
      <c r="AQ36" s="359"/>
      <c r="AR36" s="359"/>
      <c r="AS36" s="359"/>
      <c r="AT36" s="360"/>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row>
    <row r="37" spans="1:80" ht="15" customHeight="1" x14ac:dyDescent="0.25">
      <c r="A37" s="99"/>
      <c r="B37" s="288"/>
      <c r="C37" s="288"/>
      <c r="D37" s="289"/>
      <c r="E37" s="345"/>
      <c r="F37" s="346"/>
      <c r="G37" s="346"/>
      <c r="H37" s="346"/>
      <c r="I37" s="346"/>
      <c r="J37" s="92" t="str">
        <f ca="1">IF(AND('Mapa final'!$Y$16="Baja",'Mapa final'!$AA$16="Leve"),CONCATENATE("R2C",'Mapa final'!$O$16),"")</f>
        <v/>
      </c>
      <c r="K37" s="93" t="str">
        <f ca="1">IF(AND('Mapa final'!$Y$17="Baja",'Mapa final'!$AA$17="Leve"),CONCATENATE("R2C",'Mapa final'!$O$17),"")</f>
        <v/>
      </c>
      <c r="L37" s="93" t="str">
        <f>IF(AND('Mapa final'!$Y$18="Baja",'Mapa final'!$AA$18="Leve"),CONCATENATE("R2C",'Mapa final'!$O$18),"")</f>
        <v/>
      </c>
      <c r="M37" s="93" t="str">
        <f>IF(AND('Mapa final'!$Y$19="Baja",'Mapa final'!$AA$19="Leve"),CONCATENATE("R2C",'Mapa final'!$O$19),"")</f>
        <v/>
      </c>
      <c r="N37" s="93" t="str">
        <f>IF(AND('Mapa final'!$Y$20="Baja",'Mapa final'!$AA$20="Leve"),CONCATENATE("R2C",'Mapa final'!$O$20),"")</f>
        <v/>
      </c>
      <c r="O37" s="94" t="str">
        <f>IF(AND('Mapa final'!$Y$21="Baja",'Mapa final'!$AA$21="Leve"),CONCATENATE("R2C",'Mapa final'!$O$21),"")</f>
        <v/>
      </c>
      <c r="P37" s="83" t="str">
        <f ca="1">IF(AND('Mapa final'!$Y$16="Baja",'Mapa final'!$AA$16="Menor"),CONCATENATE("R2C",'Mapa final'!$O$16),"")</f>
        <v/>
      </c>
      <c r="Q37" s="84" t="str">
        <f ca="1">IF(AND('Mapa final'!$Y$17="Baja",'Mapa final'!$AA$17="Menor"),CONCATENATE("R2C",'Mapa final'!$O$17),"")</f>
        <v/>
      </c>
      <c r="R37" s="84" t="str">
        <f>IF(AND('Mapa final'!$Y$18="Baja",'Mapa final'!$AA$18="Menor"),CONCATENATE("R2C",'Mapa final'!$O$18),"")</f>
        <v/>
      </c>
      <c r="S37" s="84" t="str">
        <f>IF(AND('Mapa final'!$Y$19="Baja",'Mapa final'!$AA$19="Menor"),CONCATENATE("R2C",'Mapa final'!$O$19),"")</f>
        <v/>
      </c>
      <c r="T37" s="84" t="str">
        <f>IF(AND('Mapa final'!$Y$20="Baja",'Mapa final'!$AA$20="Menor"),CONCATENATE("R2C",'Mapa final'!$O$20),"")</f>
        <v/>
      </c>
      <c r="U37" s="85" t="str">
        <f>IF(AND('Mapa final'!$Y$21="Baja",'Mapa final'!$AA$21="Menor"),CONCATENATE("R2C",'Mapa final'!$O$21),"")</f>
        <v/>
      </c>
      <c r="V37" s="83" t="str">
        <f ca="1">IF(AND('Mapa final'!$Y$16="Baja",'Mapa final'!$AA$16="Moderado"),CONCATENATE("R2C",'Mapa final'!$O$16),"")</f>
        <v/>
      </c>
      <c r="W37" s="84" t="str">
        <f ca="1">IF(AND('Mapa final'!$Y$17="Baja",'Mapa final'!$AA$17="Moderado"),CONCATENATE("R2C",'Mapa final'!$O$17),"")</f>
        <v/>
      </c>
      <c r="X37" s="84" t="str">
        <f>IF(AND('Mapa final'!$Y$18="Baja",'Mapa final'!$AA$18="Moderado"),CONCATENATE("R2C",'Mapa final'!$O$18),"")</f>
        <v/>
      </c>
      <c r="Y37" s="84" t="str">
        <f>IF(AND('Mapa final'!$Y$19="Baja",'Mapa final'!$AA$19="Moderado"),CONCATENATE("R2C",'Mapa final'!$O$19),"")</f>
        <v/>
      </c>
      <c r="Z37" s="84" t="str">
        <f>IF(AND('Mapa final'!$Y$20="Baja",'Mapa final'!$AA$20="Moderado"),CONCATENATE("R2C",'Mapa final'!$O$20),"")</f>
        <v/>
      </c>
      <c r="AA37" s="85" t="str">
        <f>IF(AND('Mapa final'!$Y$21="Baja",'Mapa final'!$AA$21="Moderado"),CONCATENATE("R2C",'Mapa final'!$O$21),"")</f>
        <v/>
      </c>
      <c r="AB37" s="67" t="str">
        <f ca="1">IF(AND('Mapa final'!$Y$16="Baja",'Mapa final'!$AA$16="Mayor"),CONCATENATE("R2C",'Mapa final'!$O$16),"")</f>
        <v/>
      </c>
      <c r="AC37" s="68" t="str">
        <f ca="1">IF(AND('Mapa final'!$Y$17="Baja",'Mapa final'!$AA$17="Mayor"),CONCATENATE("R2C",'Mapa final'!$O$17),"")</f>
        <v/>
      </c>
      <c r="AD37" s="68" t="str">
        <f>IF(AND('Mapa final'!$Y$18="Baja",'Mapa final'!$AA$18="Mayor"),CONCATENATE("R2C",'Mapa final'!$O$18),"")</f>
        <v/>
      </c>
      <c r="AE37" s="68" t="str">
        <f>IF(AND('Mapa final'!$Y$19="Baja",'Mapa final'!$AA$19="Mayor"),CONCATENATE("R2C",'Mapa final'!$O$19),"")</f>
        <v/>
      </c>
      <c r="AF37" s="68" t="str">
        <f>IF(AND('Mapa final'!$Y$20="Baja",'Mapa final'!$AA$20="Mayor"),CONCATENATE("R2C",'Mapa final'!$O$20),"")</f>
        <v/>
      </c>
      <c r="AG37" s="69" t="str">
        <f>IF(AND('Mapa final'!$Y$21="Baja",'Mapa final'!$AA$21="Mayor"),CONCATENATE("R2C",'Mapa final'!$O$21),"")</f>
        <v/>
      </c>
      <c r="AH37" s="70" t="str">
        <f ca="1">IF(AND('Mapa final'!$Y$16="Baja",'Mapa final'!$AA$16="Catastrófico"),CONCATENATE("R2C",'Mapa final'!$O$16),"")</f>
        <v/>
      </c>
      <c r="AI37" s="71" t="str">
        <f ca="1">IF(AND('Mapa final'!$Y$17="Baja",'Mapa final'!$AA$17="Catastrófico"),CONCATENATE("R2C",'Mapa final'!$O$17),"")</f>
        <v/>
      </c>
      <c r="AJ37" s="71" t="str">
        <f>IF(AND('Mapa final'!$Y$18="Baja",'Mapa final'!$AA$18="Catastrófico"),CONCATENATE("R2C",'Mapa final'!$O$18),"")</f>
        <v/>
      </c>
      <c r="AK37" s="71" t="str">
        <f>IF(AND('Mapa final'!$Y$19="Baja",'Mapa final'!$AA$19="Catastrófico"),CONCATENATE("R2C",'Mapa final'!$O$19),"")</f>
        <v/>
      </c>
      <c r="AL37" s="71" t="str">
        <f>IF(AND('Mapa final'!$Y$20="Baja",'Mapa final'!$AA$20="Catastrófico"),CONCATENATE("R2C",'Mapa final'!$O$20),"")</f>
        <v/>
      </c>
      <c r="AM37" s="72" t="str">
        <f>IF(AND('Mapa final'!$Y$21="Baja",'Mapa final'!$AA$21="Catastrófico"),CONCATENATE("R2C",'Mapa final'!$O$21),"")</f>
        <v/>
      </c>
      <c r="AN37" s="99"/>
      <c r="AO37" s="361"/>
      <c r="AP37" s="362"/>
      <c r="AQ37" s="362"/>
      <c r="AR37" s="362"/>
      <c r="AS37" s="362"/>
      <c r="AT37" s="363"/>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row>
    <row r="38" spans="1:80" ht="15" customHeight="1" x14ac:dyDescent="0.25">
      <c r="A38" s="99"/>
      <c r="B38" s="288"/>
      <c r="C38" s="288"/>
      <c r="D38" s="289"/>
      <c r="E38" s="329"/>
      <c r="F38" s="330"/>
      <c r="G38" s="330"/>
      <c r="H38" s="330"/>
      <c r="I38" s="346"/>
      <c r="J38" s="92" t="str">
        <f>IF(AND('Mapa final'!$Y$22="Baja",'Mapa final'!$AA$22="Leve"),CONCATENATE("R3C",'Mapa final'!$O$22),"")</f>
        <v/>
      </c>
      <c r="K38" s="93" t="str">
        <f>IF(AND('Mapa final'!$Y$23="Baja",'Mapa final'!$AA$23="Leve"),CONCATENATE("R3C",'Mapa final'!$O$23),"")</f>
        <v/>
      </c>
      <c r="L38" s="93" t="str">
        <f>IF(AND('Mapa final'!$Y$24="Baja",'Mapa final'!$AA$24="Leve"),CONCATENATE("R3C",'Mapa final'!$O$24),"")</f>
        <v/>
      </c>
      <c r="M38" s="93" t="str">
        <f>IF(AND('Mapa final'!$Y$25="Baja",'Mapa final'!$AA$25="Leve"),CONCATENATE("R3C",'Mapa final'!$O$25),"")</f>
        <v/>
      </c>
      <c r="N38" s="93" t="str">
        <f>IF(AND('Mapa final'!$Y$26="Baja",'Mapa final'!$AA$26="Leve"),CONCATENATE("R3C",'Mapa final'!$O$26),"")</f>
        <v/>
      </c>
      <c r="O38" s="94" t="str">
        <f>IF(AND('Mapa final'!$Y$27="Baja",'Mapa final'!$AA$27="Leve"),CONCATENATE("R3C",'Mapa final'!$O$27),"")</f>
        <v/>
      </c>
      <c r="P38" s="83" t="str">
        <f>IF(AND('Mapa final'!$Y$22="Baja",'Mapa final'!$AA$22="Menor"),CONCATENATE("R3C",'Mapa final'!$O$22),"")</f>
        <v/>
      </c>
      <c r="Q38" s="84" t="str">
        <f>IF(AND('Mapa final'!$Y$23="Baja",'Mapa final'!$AA$23="Menor"),CONCATENATE("R3C",'Mapa final'!$O$23),"")</f>
        <v/>
      </c>
      <c r="R38" s="84" t="str">
        <f>IF(AND('Mapa final'!$Y$24="Baja",'Mapa final'!$AA$24="Menor"),CONCATENATE("R3C",'Mapa final'!$O$24),"")</f>
        <v/>
      </c>
      <c r="S38" s="84" t="str">
        <f>IF(AND('Mapa final'!$Y$25="Baja",'Mapa final'!$AA$25="Menor"),CONCATENATE("R3C",'Mapa final'!$O$25),"")</f>
        <v/>
      </c>
      <c r="T38" s="84" t="str">
        <f>IF(AND('Mapa final'!$Y$26="Baja",'Mapa final'!$AA$26="Menor"),CONCATENATE("R3C",'Mapa final'!$O$26),"")</f>
        <v/>
      </c>
      <c r="U38" s="85" t="str">
        <f>IF(AND('Mapa final'!$Y$27="Baja",'Mapa final'!$AA$27="Menor"),CONCATENATE("R3C",'Mapa final'!$O$27),"")</f>
        <v/>
      </c>
      <c r="V38" s="83" t="str">
        <f>IF(AND('Mapa final'!$Y$22="Baja",'Mapa final'!$AA$22="Moderado"),CONCATENATE("R3C",'Mapa final'!$O$22),"")</f>
        <v/>
      </c>
      <c r="W38" s="84" t="str">
        <f>IF(AND('Mapa final'!$Y$23="Baja",'Mapa final'!$AA$23="Moderado"),CONCATENATE("R3C",'Mapa final'!$O$23),"")</f>
        <v/>
      </c>
      <c r="X38" s="84" t="str">
        <f>IF(AND('Mapa final'!$Y$24="Baja",'Mapa final'!$AA$24="Moderado"),CONCATENATE("R3C",'Mapa final'!$O$24),"")</f>
        <v/>
      </c>
      <c r="Y38" s="84" t="str">
        <f>IF(AND('Mapa final'!$Y$25="Baja",'Mapa final'!$AA$25="Moderado"),CONCATENATE("R3C",'Mapa final'!$O$25),"")</f>
        <v/>
      </c>
      <c r="Z38" s="84" t="str">
        <f>IF(AND('Mapa final'!$Y$26="Baja",'Mapa final'!$AA$26="Moderado"),CONCATENATE("R3C",'Mapa final'!$O$26),"")</f>
        <v/>
      </c>
      <c r="AA38" s="85" t="str">
        <f>IF(AND('Mapa final'!$Y$27="Baja",'Mapa final'!$AA$27="Moderado"),CONCATENATE("R3C",'Mapa final'!$O$27),"")</f>
        <v/>
      </c>
      <c r="AB38" s="67" t="str">
        <f>IF(AND('Mapa final'!$Y$22="Baja",'Mapa final'!$AA$22="Mayor"),CONCATENATE("R3C",'Mapa final'!$O$22),"")</f>
        <v/>
      </c>
      <c r="AC38" s="68" t="str">
        <f>IF(AND('Mapa final'!$Y$23="Baja",'Mapa final'!$AA$23="Mayor"),CONCATENATE("R3C",'Mapa final'!$O$23),"")</f>
        <v/>
      </c>
      <c r="AD38" s="68" t="str">
        <f>IF(AND('Mapa final'!$Y$24="Baja",'Mapa final'!$AA$24="Mayor"),CONCATENATE("R3C",'Mapa final'!$O$24),"")</f>
        <v/>
      </c>
      <c r="AE38" s="68" t="str">
        <f>IF(AND('Mapa final'!$Y$25="Baja",'Mapa final'!$AA$25="Mayor"),CONCATENATE("R3C",'Mapa final'!$O$25),"")</f>
        <v/>
      </c>
      <c r="AF38" s="68" t="str">
        <f>IF(AND('Mapa final'!$Y$26="Baja",'Mapa final'!$AA$26="Mayor"),CONCATENATE("R3C",'Mapa final'!$O$26),"")</f>
        <v/>
      </c>
      <c r="AG38" s="69" t="str">
        <f>IF(AND('Mapa final'!$Y$27="Baja",'Mapa final'!$AA$27="Mayor"),CONCATENATE("R3C",'Mapa final'!$O$27),"")</f>
        <v/>
      </c>
      <c r="AH38" s="70" t="str">
        <f>IF(AND('Mapa final'!$Y$22="Baja",'Mapa final'!$AA$22="Catastrófico"),CONCATENATE("R3C",'Mapa final'!$O$22),"")</f>
        <v/>
      </c>
      <c r="AI38" s="71" t="str">
        <f>IF(AND('Mapa final'!$Y$23="Baja",'Mapa final'!$AA$23="Catastrófico"),CONCATENATE("R3C",'Mapa final'!$O$23),"")</f>
        <v/>
      </c>
      <c r="AJ38" s="71" t="str">
        <f>IF(AND('Mapa final'!$Y$24="Baja",'Mapa final'!$AA$24="Catastrófico"),CONCATENATE("R3C",'Mapa final'!$O$24),"")</f>
        <v/>
      </c>
      <c r="AK38" s="71" t="str">
        <f>IF(AND('Mapa final'!$Y$25="Baja",'Mapa final'!$AA$25="Catastrófico"),CONCATENATE("R3C",'Mapa final'!$O$25),"")</f>
        <v/>
      </c>
      <c r="AL38" s="71" t="str">
        <f>IF(AND('Mapa final'!$Y$26="Baja",'Mapa final'!$AA$26="Catastrófico"),CONCATENATE("R3C",'Mapa final'!$O$26),"")</f>
        <v/>
      </c>
      <c r="AM38" s="72" t="str">
        <f>IF(AND('Mapa final'!$Y$27="Baja",'Mapa final'!$AA$27="Catastrófico"),CONCATENATE("R3C",'Mapa final'!$O$27),"")</f>
        <v/>
      </c>
      <c r="AN38" s="99"/>
      <c r="AO38" s="361"/>
      <c r="AP38" s="362"/>
      <c r="AQ38" s="362"/>
      <c r="AR38" s="362"/>
      <c r="AS38" s="362"/>
      <c r="AT38" s="363"/>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row>
    <row r="39" spans="1:80" ht="15" customHeight="1" x14ac:dyDescent="0.25">
      <c r="A39" s="99"/>
      <c r="B39" s="288"/>
      <c r="C39" s="288"/>
      <c r="D39" s="289"/>
      <c r="E39" s="329"/>
      <c r="F39" s="330"/>
      <c r="G39" s="330"/>
      <c r="H39" s="330"/>
      <c r="I39" s="346"/>
      <c r="J39" s="92" t="str">
        <f>IF(AND('Mapa final'!$Y$28="Baja",'Mapa final'!$AA$28="Leve"),CONCATENATE("R4C",'Mapa final'!$O$28),"")</f>
        <v/>
      </c>
      <c r="K39" s="93" t="str">
        <f>IF(AND('Mapa final'!$Y$29="Baja",'Mapa final'!$AA$29="Leve"),CONCATENATE("R4C",'Mapa final'!$O$29),"")</f>
        <v/>
      </c>
      <c r="L39" s="93" t="str">
        <f>IF(AND('Mapa final'!$Y$30="Baja",'Mapa final'!$AA$30="Leve"),CONCATENATE("R4C",'Mapa final'!$O$30),"")</f>
        <v/>
      </c>
      <c r="M39" s="93" t="str">
        <f>IF(AND('Mapa final'!$Y$31="Baja",'Mapa final'!$AA$31="Leve"),CONCATENATE("R4C",'Mapa final'!$O$31),"")</f>
        <v/>
      </c>
      <c r="N39" s="93" t="str">
        <f>IF(AND('Mapa final'!$Y$32="Baja",'Mapa final'!$AA$32="Leve"),CONCATENATE("R4C",'Mapa final'!$O$32),"")</f>
        <v/>
      </c>
      <c r="O39" s="94" t="str">
        <f>IF(AND('Mapa final'!$Y$33="Baja",'Mapa final'!$AA$33="Leve"),CONCATENATE("R4C",'Mapa final'!$O$33),"")</f>
        <v/>
      </c>
      <c r="P39" s="83" t="str">
        <f>IF(AND('Mapa final'!$Y$28="Baja",'Mapa final'!$AA$28="Menor"),CONCATENATE("R4C",'Mapa final'!$O$28),"")</f>
        <v/>
      </c>
      <c r="Q39" s="84" t="str">
        <f>IF(AND('Mapa final'!$Y$29="Baja",'Mapa final'!$AA$29="Menor"),CONCATENATE("R4C",'Mapa final'!$O$29),"")</f>
        <v/>
      </c>
      <c r="R39" s="84" t="str">
        <f>IF(AND('Mapa final'!$Y$30="Baja",'Mapa final'!$AA$30="Menor"),CONCATENATE("R4C",'Mapa final'!$O$30),"")</f>
        <v/>
      </c>
      <c r="S39" s="84" t="str">
        <f>IF(AND('Mapa final'!$Y$31="Baja",'Mapa final'!$AA$31="Menor"),CONCATENATE("R4C",'Mapa final'!$O$31),"")</f>
        <v/>
      </c>
      <c r="T39" s="84" t="str">
        <f>IF(AND('Mapa final'!$Y$32="Baja",'Mapa final'!$AA$32="Menor"),CONCATENATE("R4C",'Mapa final'!$O$32),"")</f>
        <v/>
      </c>
      <c r="U39" s="85" t="str">
        <f>IF(AND('Mapa final'!$Y$33="Baja",'Mapa final'!$AA$33="Menor"),CONCATENATE("R4C",'Mapa final'!$O$33),"")</f>
        <v/>
      </c>
      <c r="V39" s="83" t="str">
        <f>IF(AND('Mapa final'!$Y$28="Baja",'Mapa final'!$AA$28="Moderado"),CONCATENATE("R4C",'Mapa final'!$O$28),"")</f>
        <v/>
      </c>
      <c r="W39" s="84" t="str">
        <f>IF(AND('Mapa final'!$Y$29="Baja",'Mapa final'!$AA$29="Moderado"),CONCATENATE("R4C",'Mapa final'!$O$29),"")</f>
        <v/>
      </c>
      <c r="X39" s="84" t="str">
        <f>IF(AND('Mapa final'!$Y$30="Baja",'Mapa final'!$AA$30="Moderado"),CONCATENATE("R4C",'Mapa final'!$O$30),"")</f>
        <v/>
      </c>
      <c r="Y39" s="84" t="str">
        <f>IF(AND('Mapa final'!$Y$31="Baja",'Mapa final'!$AA$31="Moderado"),CONCATENATE("R4C",'Mapa final'!$O$31),"")</f>
        <v/>
      </c>
      <c r="Z39" s="84" t="str">
        <f>IF(AND('Mapa final'!$Y$32="Baja",'Mapa final'!$AA$32="Moderado"),CONCATENATE("R4C",'Mapa final'!$O$32),"")</f>
        <v/>
      </c>
      <c r="AA39" s="85" t="str">
        <f>IF(AND('Mapa final'!$Y$33="Baja",'Mapa final'!$AA$33="Moderado"),CONCATENATE("R4C",'Mapa final'!$O$33),"")</f>
        <v/>
      </c>
      <c r="AB39" s="67" t="str">
        <f>IF(AND('Mapa final'!$Y$28="Baja",'Mapa final'!$AA$28="Mayor"),CONCATENATE("R4C",'Mapa final'!$O$28),"")</f>
        <v/>
      </c>
      <c r="AC39" s="68" t="str">
        <f>IF(AND('Mapa final'!$Y$29="Baja",'Mapa final'!$AA$29="Mayor"),CONCATENATE("R4C",'Mapa final'!$O$29),"")</f>
        <v/>
      </c>
      <c r="AD39" s="68" t="str">
        <f>IF(AND('Mapa final'!$Y$30="Baja",'Mapa final'!$AA$30="Mayor"),CONCATENATE("R4C",'Mapa final'!$O$30),"")</f>
        <v/>
      </c>
      <c r="AE39" s="68" t="str">
        <f>IF(AND('Mapa final'!$Y$31="Baja",'Mapa final'!$AA$31="Mayor"),CONCATENATE("R4C",'Mapa final'!$O$31),"")</f>
        <v/>
      </c>
      <c r="AF39" s="68" t="str">
        <f>IF(AND('Mapa final'!$Y$32="Baja",'Mapa final'!$AA$32="Mayor"),CONCATENATE("R4C",'Mapa final'!$O$32),"")</f>
        <v/>
      </c>
      <c r="AG39" s="69" t="str">
        <f>IF(AND('Mapa final'!$Y$33="Baja",'Mapa final'!$AA$33="Mayor"),CONCATENATE("R4C",'Mapa final'!$O$33),"")</f>
        <v/>
      </c>
      <c r="AH39" s="70" t="str">
        <f>IF(AND('Mapa final'!$Y$28="Baja",'Mapa final'!$AA$28="Catastrófico"),CONCATENATE("R4C",'Mapa final'!$O$28),"")</f>
        <v/>
      </c>
      <c r="AI39" s="71" t="str">
        <f>IF(AND('Mapa final'!$Y$29="Baja",'Mapa final'!$AA$29="Catastrófico"),CONCATENATE("R4C",'Mapa final'!$O$29),"")</f>
        <v/>
      </c>
      <c r="AJ39" s="71" t="str">
        <f>IF(AND('Mapa final'!$Y$30="Baja",'Mapa final'!$AA$30="Catastrófico"),CONCATENATE("R4C",'Mapa final'!$O$30),"")</f>
        <v/>
      </c>
      <c r="AK39" s="71" t="str">
        <f>IF(AND('Mapa final'!$Y$31="Baja",'Mapa final'!$AA$31="Catastrófico"),CONCATENATE("R4C",'Mapa final'!$O$31),"")</f>
        <v/>
      </c>
      <c r="AL39" s="71" t="str">
        <f>IF(AND('Mapa final'!$Y$32="Baja",'Mapa final'!$AA$32="Catastrófico"),CONCATENATE("R4C",'Mapa final'!$O$32),"")</f>
        <v/>
      </c>
      <c r="AM39" s="72" t="str">
        <f>IF(AND('Mapa final'!$Y$33="Baja",'Mapa final'!$AA$33="Catastrófico"),CONCATENATE("R4C",'Mapa final'!$O$33),"")</f>
        <v/>
      </c>
      <c r="AN39" s="99"/>
      <c r="AO39" s="361"/>
      <c r="AP39" s="362"/>
      <c r="AQ39" s="362"/>
      <c r="AR39" s="362"/>
      <c r="AS39" s="362"/>
      <c r="AT39" s="363"/>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row>
    <row r="40" spans="1:80" ht="15" customHeight="1" x14ac:dyDescent="0.25">
      <c r="A40" s="99"/>
      <c r="B40" s="288"/>
      <c r="C40" s="288"/>
      <c r="D40" s="289"/>
      <c r="E40" s="329"/>
      <c r="F40" s="330"/>
      <c r="G40" s="330"/>
      <c r="H40" s="330"/>
      <c r="I40" s="346"/>
      <c r="J40" s="92" t="str">
        <f>IF(AND('Mapa final'!$Y$34="Baja",'Mapa final'!$AA$34="Leve"),CONCATENATE("R5C",'Mapa final'!$O$34),"")</f>
        <v/>
      </c>
      <c r="K40" s="93" t="str">
        <f>IF(AND('Mapa final'!$Y$35="Baja",'Mapa final'!$AA$35="Leve"),CONCATENATE("R5C",'Mapa final'!$O$35),"")</f>
        <v/>
      </c>
      <c r="L40" s="93" t="str">
        <f>IF(AND('Mapa final'!$Y$36="Baja",'Mapa final'!$AA$36="Leve"),CONCATENATE("R5C",'Mapa final'!$O$36),"")</f>
        <v/>
      </c>
      <c r="M40" s="93" t="str">
        <f>IF(AND('Mapa final'!$Y$37="Baja",'Mapa final'!$AA$37="Leve"),CONCATENATE("R5C",'Mapa final'!$O$37),"")</f>
        <v/>
      </c>
      <c r="N40" s="93" t="str">
        <f>IF(AND('Mapa final'!$Y$38="Baja",'Mapa final'!$AA$38="Leve"),CONCATENATE("R5C",'Mapa final'!$O$38),"")</f>
        <v/>
      </c>
      <c r="O40" s="94" t="str">
        <f>IF(AND('Mapa final'!$Y$39="Baja",'Mapa final'!$AA$39="Leve"),CONCATENATE("R5C",'Mapa final'!$O$39),"")</f>
        <v/>
      </c>
      <c r="P40" s="83" t="str">
        <f>IF(AND('Mapa final'!$Y$34="Baja",'Mapa final'!$AA$34="Menor"),CONCATENATE("R5C",'Mapa final'!$O$34),"")</f>
        <v/>
      </c>
      <c r="Q40" s="84" t="str">
        <f>IF(AND('Mapa final'!$Y$35="Baja",'Mapa final'!$AA$35="Menor"),CONCATENATE("R5C",'Mapa final'!$O$35),"")</f>
        <v/>
      </c>
      <c r="R40" s="84" t="str">
        <f>IF(AND('Mapa final'!$Y$36="Baja",'Mapa final'!$AA$36="Menor"),CONCATENATE("R5C",'Mapa final'!$O$36),"")</f>
        <v/>
      </c>
      <c r="S40" s="84" t="str">
        <f>IF(AND('Mapa final'!$Y$37="Baja",'Mapa final'!$AA$37="Menor"),CONCATENATE("R5C",'Mapa final'!$O$37),"")</f>
        <v/>
      </c>
      <c r="T40" s="84" t="str">
        <f>IF(AND('Mapa final'!$Y$38="Baja",'Mapa final'!$AA$38="Menor"),CONCATENATE("R5C",'Mapa final'!$O$38),"")</f>
        <v/>
      </c>
      <c r="U40" s="85" t="str">
        <f>IF(AND('Mapa final'!$Y$39="Baja",'Mapa final'!$AA$39="Menor"),CONCATENATE("R5C",'Mapa final'!$O$39),"")</f>
        <v/>
      </c>
      <c r="V40" s="83" t="str">
        <f>IF(AND('Mapa final'!$Y$34="Baja",'Mapa final'!$AA$34="Moderado"),CONCATENATE("R5C",'Mapa final'!$O$34),"")</f>
        <v/>
      </c>
      <c r="W40" s="84" t="str">
        <f>IF(AND('Mapa final'!$Y$35="Baja",'Mapa final'!$AA$35="Moderado"),CONCATENATE("R5C",'Mapa final'!$O$35),"")</f>
        <v/>
      </c>
      <c r="X40" s="84" t="str">
        <f>IF(AND('Mapa final'!$Y$36="Baja",'Mapa final'!$AA$36="Moderado"),CONCATENATE("R5C",'Mapa final'!$O$36),"")</f>
        <v/>
      </c>
      <c r="Y40" s="84" t="str">
        <f>IF(AND('Mapa final'!$Y$37="Baja",'Mapa final'!$AA$37="Moderado"),CONCATENATE("R5C",'Mapa final'!$O$37),"")</f>
        <v/>
      </c>
      <c r="Z40" s="84" t="str">
        <f>IF(AND('Mapa final'!$Y$38="Baja",'Mapa final'!$AA$38="Moderado"),CONCATENATE("R5C",'Mapa final'!$O$38),"")</f>
        <v/>
      </c>
      <c r="AA40" s="85" t="str">
        <f>IF(AND('Mapa final'!$Y$39="Baja",'Mapa final'!$AA$39="Moderado"),CONCATENATE("R5C",'Mapa final'!$O$39),"")</f>
        <v/>
      </c>
      <c r="AB40" s="67" t="str">
        <f>IF(AND('Mapa final'!$Y$34="Baja",'Mapa final'!$AA$34="Mayor"),CONCATENATE("R5C",'Mapa final'!$O$34),"")</f>
        <v/>
      </c>
      <c r="AC40" s="68" t="str">
        <f>IF(AND('Mapa final'!$Y$35="Baja",'Mapa final'!$AA$35="Mayor"),CONCATENATE("R5C",'Mapa final'!$O$35),"")</f>
        <v/>
      </c>
      <c r="AD40" s="73" t="str">
        <f>IF(AND('Mapa final'!$Y$36="Baja",'Mapa final'!$AA$36="Mayor"),CONCATENATE("R5C",'Mapa final'!$O$36),"")</f>
        <v/>
      </c>
      <c r="AE40" s="73" t="str">
        <f>IF(AND('Mapa final'!$Y$37="Baja",'Mapa final'!$AA$37="Mayor"),CONCATENATE("R5C",'Mapa final'!$O$37),"")</f>
        <v/>
      </c>
      <c r="AF40" s="73" t="str">
        <f>IF(AND('Mapa final'!$Y$38="Baja",'Mapa final'!$AA$38="Mayor"),CONCATENATE("R5C",'Mapa final'!$O$38),"")</f>
        <v/>
      </c>
      <c r="AG40" s="69" t="str">
        <f>IF(AND('Mapa final'!$Y$39="Baja",'Mapa final'!$AA$39="Mayor"),CONCATENATE("R5C",'Mapa final'!$O$39),"")</f>
        <v/>
      </c>
      <c r="AH40" s="70" t="str">
        <f>IF(AND('Mapa final'!$Y$34="Baja",'Mapa final'!$AA$34="Catastrófico"),CONCATENATE("R5C",'Mapa final'!$O$34),"")</f>
        <v/>
      </c>
      <c r="AI40" s="71" t="str">
        <f>IF(AND('Mapa final'!$Y$35="Baja",'Mapa final'!$AA$35="Catastrófico"),CONCATENATE("R5C",'Mapa final'!$O$35),"")</f>
        <v/>
      </c>
      <c r="AJ40" s="71" t="str">
        <f>IF(AND('Mapa final'!$Y$36="Baja",'Mapa final'!$AA$36="Catastrófico"),CONCATENATE("R5C",'Mapa final'!$O$36),"")</f>
        <v/>
      </c>
      <c r="AK40" s="71" t="str">
        <f>IF(AND('Mapa final'!$Y$37="Baja",'Mapa final'!$AA$37="Catastrófico"),CONCATENATE("R5C",'Mapa final'!$O$37),"")</f>
        <v/>
      </c>
      <c r="AL40" s="71" t="str">
        <f>IF(AND('Mapa final'!$Y$38="Baja",'Mapa final'!$AA$38="Catastrófico"),CONCATENATE("R5C",'Mapa final'!$O$38),"")</f>
        <v/>
      </c>
      <c r="AM40" s="72" t="str">
        <f>IF(AND('Mapa final'!$Y$39="Baja",'Mapa final'!$AA$39="Catastrófico"),CONCATENATE("R5C",'Mapa final'!$O$39),"")</f>
        <v/>
      </c>
      <c r="AN40" s="99"/>
      <c r="AO40" s="361"/>
      <c r="AP40" s="362"/>
      <c r="AQ40" s="362"/>
      <c r="AR40" s="362"/>
      <c r="AS40" s="362"/>
      <c r="AT40" s="363"/>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row>
    <row r="41" spans="1:80" ht="15" customHeight="1" x14ac:dyDescent="0.25">
      <c r="A41" s="99"/>
      <c r="B41" s="288"/>
      <c r="C41" s="288"/>
      <c r="D41" s="289"/>
      <c r="E41" s="329"/>
      <c r="F41" s="330"/>
      <c r="G41" s="330"/>
      <c r="H41" s="330"/>
      <c r="I41" s="346"/>
      <c r="J41" s="92" t="str">
        <f>IF(AND('Mapa final'!$Y$40="Baja",'Mapa final'!$AA$40="Leve"),CONCATENATE("R6C",'Mapa final'!$O$40),"")</f>
        <v/>
      </c>
      <c r="K41" s="93" t="str">
        <f>IF(AND('Mapa final'!$Y$41="Baja",'Mapa final'!$AA$41="Leve"),CONCATENATE("R6C",'Mapa final'!$O$41),"")</f>
        <v/>
      </c>
      <c r="L41" s="93" t="str">
        <f>IF(AND('Mapa final'!$Y$42="Baja",'Mapa final'!$AA$42="Leve"),CONCATENATE("R6C",'Mapa final'!$O$42),"")</f>
        <v/>
      </c>
      <c r="M41" s="93" t="str">
        <f>IF(AND('Mapa final'!$Y$43="Baja",'Mapa final'!$AA$43="Leve"),CONCATENATE("R6C",'Mapa final'!$O$43),"")</f>
        <v/>
      </c>
      <c r="N41" s="93" t="str">
        <f>IF(AND('Mapa final'!$Y$44="Baja",'Mapa final'!$AA$44="Leve"),CONCATENATE("R6C",'Mapa final'!$O$44),"")</f>
        <v/>
      </c>
      <c r="O41" s="94" t="str">
        <f>IF(AND('Mapa final'!$Y$45="Baja",'Mapa final'!$AA$45="Leve"),CONCATENATE("R6C",'Mapa final'!$O$45),"")</f>
        <v/>
      </c>
      <c r="P41" s="83" t="str">
        <f>IF(AND('Mapa final'!$Y$40="Baja",'Mapa final'!$AA$40="Menor"),CONCATENATE("R6C",'Mapa final'!$O$40),"")</f>
        <v/>
      </c>
      <c r="Q41" s="84" t="str">
        <f>IF(AND('Mapa final'!$Y$41="Baja",'Mapa final'!$AA$41="Menor"),CONCATENATE("R6C",'Mapa final'!$O$41),"")</f>
        <v/>
      </c>
      <c r="R41" s="84" t="str">
        <f>IF(AND('Mapa final'!$Y$42="Baja",'Mapa final'!$AA$42="Menor"),CONCATENATE("R6C",'Mapa final'!$O$42),"")</f>
        <v/>
      </c>
      <c r="S41" s="84" t="str">
        <f>IF(AND('Mapa final'!$Y$43="Baja",'Mapa final'!$AA$43="Menor"),CONCATENATE("R6C",'Mapa final'!$O$43),"")</f>
        <v/>
      </c>
      <c r="T41" s="84" t="str">
        <f>IF(AND('Mapa final'!$Y$44="Baja",'Mapa final'!$AA$44="Menor"),CONCATENATE("R6C",'Mapa final'!$O$44),"")</f>
        <v/>
      </c>
      <c r="U41" s="85" t="str">
        <f>IF(AND('Mapa final'!$Y$45="Baja",'Mapa final'!$AA$45="Menor"),CONCATENATE("R6C",'Mapa final'!$O$45),"")</f>
        <v/>
      </c>
      <c r="V41" s="83" t="str">
        <f>IF(AND('Mapa final'!$Y$40="Baja",'Mapa final'!$AA$40="Moderado"),CONCATENATE("R6C",'Mapa final'!$O$40),"")</f>
        <v/>
      </c>
      <c r="W41" s="84" t="str">
        <f>IF(AND('Mapa final'!$Y$41="Baja",'Mapa final'!$AA$41="Moderado"),CONCATENATE("R6C",'Mapa final'!$O$41),"")</f>
        <v/>
      </c>
      <c r="X41" s="84" t="str">
        <f>IF(AND('Mapa final'!$Y$42="Baja",'Mapa final'!$AA$42="Moderado"),CONCATENATE("R6C",'Mapa final'!$O$42),"")</f>
        <v/>
      </c>
      <c r="Y41" s="84" t="str">
        <f>IF(AND('Mapa final'!$Y$43="Baja",'Mapa final'!$AA$43="Moderado"),CONCATENATE("R6C",'Mapa final'!$O$43),"")</f>
        <v/>
      </c>
      <c r="Z41" s="84" t="str">
        <f>IF(AND('Mapa final'!$Y$44="Baja",'Mapa final'!$AA$44="Moderado"),CONCATENATE("R6C",'Mapa final'!$O$44),"")</f>
        <v/>
      </c>
      <c r="AA41" s="85" t="str">
        <f>IF(AND('Mapa final'!$Y$45="Baja",'Mapa final'!$AA$45="Moderado"),CONCATENATE("R6C",'Mapa final'!$O$45),"")</f>
        <v/>
      </c>
      <c r="AB41" s="67" t="str">
        <f>IF(AND('Mapa final'!$Y$40="Baja",'Mapa final'!$AA$40="Mayor"),CONCATENATE("R6C",'Mapa final'!$O$40),"")</f>
        <v/>
      </c>
      <c r="AC41" s="68" t="str">
        <f>IF(AND('Mapa final'!$Y$41="Baja",'Mapa final'!$AA$41="Mayor"),CONCATENATE("R6C",'Mapa final'!$O$41),"")</f>
        <v/>
      </c>
      <c r="AD41" s="73" t="str">
        <f>IF(AND('Mapa final'!$Y$42="Baja",'Mapa final'!$AA$42="Mayor"),CONCATENATE("R6C",'Mapa final'!$O$42),"")</f>
        <v/>
      </c>
      <c r="AE41" s="73" t="str">
        <f>IF(AND('Mapa final'!$Y$43="Baja",'Mapa final'!$AA$43="Mayor"),CONCATENATE("R6C",'Mapa final'!$O$43),"")</f>
        <v/>
      </c>
      <c r="AF41" s="73" t="str">
        <f>IF(AND('Mapa final'!$Y$44="Baja",'Mapa final'!$AA$44="Mayor"),CONCATENATE("R6C",'Mapa final'!$O$44),"")</f>
        <v/>
      </c>
      <c r="AG41" s="69" t="str">
        <f>IF(AND('Mapa final'!$Y$45="Baja",'Mapa final'!$AA$45="Mayor"),CONCATENATE("R6C",'Mapa final'!$O$45),"")</f>
        <v/>
      </c>
      <c r="AH41" s="70" t="str">
        <f>IF(AND('Mapa final'!$Y$40="Baja",'Mapa final'!$AA$40="Catastrófico"),CONCATENATE("R6C",'Mapa final'!$O$40),"")</f>
        <v/>
      </c>
      <c r="AI41" s="71" t="str">
        <f>IF(AND('Mapa final'!$Y$41="Baja",'Mapa final'!$AA$41="Catastrófico"),CONCATENATE("R6C",'Mapa final'!$O$41),"")</f>
        <v/>
      </c>
      <c r="AJ41" s="71" t="str">
        <f>IF(AND('Mapa final'!$Y$42="Baja",'Mapa final'!$AA$42="Catastrófico"),CONCATENATE("R6C",'Mapa final'!$O$42),"")</f>
        <v/>
      </c>
      <c r="AK41" s="71" t="str">
        <f>IF(AND('Mapa final'!$Y$43="Baja",'Mapa final'!$AA$43="Catastrófico"),CONCATENATE("R6C",'Mapa final'!$O$43),"")</f>
        <v/>
      </c>
      <c r="AL41" s="71" t="str">
        <f>IF(AND('Mapa final'!$Y$44="Baja",'Mapa final'!$AA$44="Catastrófico"),CONCATENATE("R6C",'Mapa final'!$O$44),"")</f>
        <v/>
      </c>
      <c r="AM41" s="72" t="str">
        <f>IF(AND('Mapa final'!$Y$45="Baja",'Mapa final'!$AA$45="Catastrófico"),CONCATENATE("R6C",'Mapa final'!$O$45),"")</f>
        <v/>
      </c>
      <c r="AN41" s="99"/>
      <c r="AO41" s="361"/>
      <c r="AP41" s="362"/>
      <c r="AQ41" s="362"/>
      <c r="AR41" s="362"/>
      <c r="AS41" s="362"/>
      <c r="AT41" s="363"/>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row>
    <row r="42" spans="1:80" ht="15" customHeight="1" x14ac:dyDescent="0.25">
      <c r="A42" s="99"/>
      <c r="B42" s="288"/>
      <c r="C42" s="288"/>
      <c r="D42" s="289"/>
      <c r="E42" s="329"/>
      <c r="F42" s="330"/>
      <c r="G42" s="330"/>
      <c r="H42" s="330"/>
      <c r="I42" s="346"/>
      <c r="J42" s="92" t="str">
        <f>IF(AND('Mapa final'!$Y$46="Baja",'Mapa final'!$AA$46="Leve"),CONCATENATE("R7C",'Mapa final'!$O$46),"")</f>
        <v/>
      </c>
      <c r="K42" s="93" t="str">
        <f>IF(AND('Mapa final'!$Y$47="Baja",'Mapa final'!$AA$47="Leve"),CONCATENATE("R7C",'Mapa final'!$O$47),"")</f>
        <v/>
      </c>
      <c r="L42" s="93" t="str">
        <f>IF(AND('Mapa final'!$Y$48="Baja",'Mapa final'!$AA$48="Leve"),CONCATENATE("R7C",'Mapa final'!$O$48),"")</f>
        <v/>
      </c>
      <c r="M42" s="93" t="str">
        <f>IF(AND('Mapa final'!$Y$49="Baja",'Mapa final'!$AA$49="Leve"),CONCATENATE("R7C",'Mapa final'!$O$49),"")</f>
        <v/>
      </c>
      <c r="N42" s="93" t="str">
        <f>IF(AND('Mapa final'!$Y$50="Baja",'Mapa final'!$AA$50="Leve"),CONCATENATE("R7C",'Mapa final'!$O$50),"")</f>
        <v/>
      </c>
      <c r="O42" s="94" t="str">
        <f>IF(AND('Mapa final'!$Y$51="Baja",'Mapa final'!$AA$51="Leve"),CONCATENATE("R7C",'Mapa final'!$O$51),"")</f>
        <v/>
      </c>
      <c r="P42" s="83" t="str">
        <f>IF(AND('Mapa final'!$Y$46="Baja",'Mapa final'!$AA$46="Menor"),CONCATENATE("R7C",'Mapa final'!$O$46),"")</f>
        <v/>
      </c>
      <c r="Q42" s="84" t="str">
        <f>IF(AND('Mapa final'!$Y$47="Baja",'Mapa final'!$AA$47="Menor"),CONCATENATE("R7C",'Mapa final'!$O$47),"")</f>
        <v/>
      </c>
      <c r="R42" s="84" t="str">
        <f>IF(AND('Mapa final'!$Y$48="Baja",'Mapa final'!$AA$48="Menor"),CONCATENATE("R7C",'Mapa final'!$O$48),"")</f>
        <v/>
      </c>
      <c r="S42" s="84" t="str">
        <f>IF(AND('Mapa final'!$Y$49="Baja",'Mapa final'!$AA$49="Menor"),CONCATENATE("R7C",'Mapa final'!$O$49),"")</f>
        <v/>
      </c>
      <c r="T42" s="84" t="str">
        <f>IF(AND('Mapa final'!$Y$50="Baja",'Mapa final'!$AA$50="Menor"),CONCATENATE("R7C",'Mapa final'!$O$50),"")</f>
        <v/>
      </c>
      <c r="U42" s="85" t="str">
        <f>IF(AND('Mapa final'!$Y$51="Baja",'Mapa final'!$AA$51="Menor"),CONCATENATE("R7C",'Mapa final'!$O$51),"")</f>
        <v/>
      </c>
      <c r="V42" s="83" t="str">
        <f>IF(AND('Mapa final'!$Y$46="Baja",'Mapa final'!$AA$46="Moderado"),CONCATENATE("R7C",'Mapa final'!$O$46),"")</f>
        <v/>
      </c>
      <c r="W42" s="84" t="str">
        <f>IF(AND('Mapa final'!$Y$47="Baja",'Mapa final'!$AA$47="Moderado"),CONCATENATE("R7C",'Mapa final'!$O$47),"")</f>
        <v/>
      </c>
      <c r="X42" s="84" t="str">
        <f>IF(AND('Mapa final'!$Y$48="Baja",'Mapa final'!$AA$48="Moderado"),CONCATENATE("R7C",'Mapa final'!$O$48),"")</f>
        <v/>
      </c>
      <c r="Y42" s="84" t="str">
        <f>IF(AND('Mapa final'!$Y$49="Baja",'Mapa final'!$AA$49="Moderado"),CONCATENATE("R7C",'Mapa final'!$O$49),"")</f>
        <v/>
      </c>
      <c r="Z42" s="84" t="str">
        <f>IF(AND('Mapa final'!$Y$50="Baja",'Mapa final'!$AA$50="Moderado"),CONCATENATE("R7C",'Mapa final'!$O$50),"")</f>
        <v/>
      </c>
      <c r="AA42" s="85" t="str">
        <f>IF(AND('Mapa final'!$Y$51="Baja",'Mapa final'!$AA$51="Moderado"),CONCATENATE("R7C",'Mapa final'!$O$51),"")</f>
        <v/>
      </c>
      <c r="AB42" s="67" t="str">
        <f>IF(AND('Mapa final'!$Y$46="Baja",'Mapa final'!$AA$46="Mayor"),CONCATENATE("R7C",'Mapa final'!$O$46),"")</f>
        <v/>
      </c>
      <c r="AC42" s="68" t="str">
        <f>IF(AND('Mapa final'!$Y$47="Baja",'Mapa final'!$AA$47="Mayor"),CONCATENATE("R7C",'Mapa final'!$O$47),"")</f>
        <v/>
      </c>
      <c r="AD42" s="73" t="str">
        <f>IF(AND('Mapa final'!$Y$48="Baja",'Mapa final'!$AA$48="Mayor"),CONCATENATE("R7C",'Mapa final'!$O$48),"")</f>
        <v/>
      </c>
      <c r="AE42" s="73" t="str">
        <f>IF(AND('Mapa final'!$Y$49="Baja",'Mapa final'!$AA$49="Mayor"),CONCATENATE("R7C",'Mapa final'!$O$49),"")</f>
        <v/>
      </c>
      <c r="AF42" s="73" t="str">
        <f>IF(AND('Mapa final'!$Y$50="Baja",'Mapa final'!$AA$50="Mayor"),CONCATENATE("R7C",'Mapa final'!$O$50),"")</f>
        <v/>
      </c>
      <c r="AG42" s="69" t="str">
        <f>IF(AND('Mapa final'!$Y$51="Baja",'Mapa final'!$AA$51="Mayor"),CONCATENATE("R7C",'Mapa final'!$O$51),"")</f>
        <v/>
      </c>
      <c r="AH42" s="70" t="str">
        <f>IF(AND('Mapa final'!$Y$46="Baja",'Mapa final'!$AA$46="Catastrófico"),CONCATENATE("R7C",'Mapa final'!$O$46),"")</f>
        <v/>
      </c>
      <c r="AI42" s="71" t="str">
        <f>IF(AND('Mapa final'!$Y$47="Baja",'Mapa final'!$AA$47="Catastrófico"),CONCATENATE("R7C",'Mapa final'!$O$47),"")</f>
        <v/>
      </c>
      <c r="AJ42" s="71" t="str">
        <f>IF(AND('Mapa final'!$Y$48="Baja",'Mapa final'!$AA$48="Catastrófico"),CONCATENATE("R7C",'Mapa final'!$O$48),"")</f>
        <v/>
      </c>
      <c r="AK42" s="71" t="str">
        <f>IF(AND('Mapa final'!$Y$49="Baja",'Mapa final'!$AA$49="Catastrófico"),CONCATENATE("R7C",'Mapa final'!$O$49),"")</f>
        <v/>
      </c>
      <c r="AL42" s="71" t="str">
        <f>IF(AND('Mapa final'!$Y$50="Baja",'Mapa final'!$AA$50="Catastrófico"),CONCATENATE("R7C",'Mapa final'!$O$50),"")</f>
        <v/>
      </c>
      <c r="AM42" s="72" t="str">
        <f>IF(AND('Mapa final'!$Y$51="Baja",'Mapa final'!$AA$51="Catastrófico"),CONCATENATE("R7C",'Mapa final'!$O$51),"")</f>
        <v/>
      </c>
      <c r="AN42" s="99"/>
      <c r="AO42" s="361"/>
      <c r="AP42" s="362"/>
      <c r="AQ42" s="362"/>
      <c r="AR42" s="362"/>
      <c r="AS42" s="362"/>
      <c r="AT42" s="363"/>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row>
    <row r="43" spans="1:80" ht="15" customHeight="1" x14ac:dyDescent="0.25">
      <c r="A43" s="99"/>
      <c r="B43" s="288"/>
      <c r="C43" s="288"/>
      <c r="D43" s="289"/>
      <c r="E43" s="329"/>
      <c r="F43" s="330"/>
      <c r="G43" s="330"/>
      <c r="H43" s="330"/>
      <c r="I43" s="346"/>
      <c r="J43" s="92" t="str">
        <f>IF(AND('Mapa final'!$Y$52="Baja",'Mapa final'!$AA$52="Leve"),CONCATENATE("R8C",'Mapa final'!$O$52),"")</f>
        <v/>
      </c>
      <c r="K43" s="93" t="str">
        <f>IF(AND('Mapa final'!$Y$53="Baja",'Mapa final'!$AA$53="Leve"),CONCATENATE("R8C",'Mapa final'!$O$53),"")</f>
        <v/>
      </c>
      <c r="L43" s="93" t="str">
        <f>IF(AND('Mapa final'!$Y$54="Baja",'Mapa final'!$AA$54="Leve"),CONCATENATE("R8C",'Mapa final'!$O$54),"")</f>
        <v/>
      </c>
      <c r="M43" s="93" t="str">
        <f>IF(AND('Mapa final'!$Y$55="Baja",'Mapa final'!$AA$55="Leve"),CONCATENATE("R8C",'Mapa final'!$O$55),"")</f>
        <v/>
      </c>
      <c r="N43" s="93" t="str">
        <f>IF(AND('Mapa final'!$Y$56="Baja",'Mapa final'!$AA$56="Leve"),CONCATENATE("R8C",'Mapa final'!$O$56),"")</f>
        <v/>
      </c>
      <c r="O43" s="94" t="str">
        <f>IF(AND('Mapa final'!$Y$57="Baja",'Mapa final'!$AA$57="Leve"),CONCATENATE("R8C",'Mapa final'!$O$57),"")</f>
        <v/>
      </c>
      <c r="P43" s="83" t="str">
        <f>IF(AND('Mapa final'!$Y$52="Baja",'Mapa final'!$AA$52="Menor"),CONCATENATE("R8C",'Mapa final'!$O$52),"")</f>
        <v/>
      </c>
      <c r="Q43" s="84" t="str">
        <f>IF(AND('Mapa final'!$Y$53="Baja",'Mapa final'!$AA$53="Menor"),CONCATENATE("R8C",'Mapa final'!$O$53),"")</f>
        <v/>
      </c>
      <c r="R43" s="84" t="str">
        <f>IF(AND('Mapa final'!$Y$54="Baja",'Mapa final'!$AA$54="Menor"),CONCATENATE("R8C",'Mapa final'!$O$54),"")</f>
        <v/>
      </c>
      <c r="S43" s="84" t="str">
        <f>IF(AND('Mapa final'!$Y$55="Baja",'Mapa final'!$AA$55="Menor"),CONCATENATE("R8C",'Mapa final'!$O$55),"")</f>
        <v/>
      </c>
      <c r="T43" s="84" t="str">
        <f>IF(AND('Mapa final'!$Y$56="Baja",'Mapa final'!$AA$56="Menor"),CONCATENATE("R8C",'Mapa final'!$O$56),"")</f>
        <v/>
      </c>
      <c r="U43" s="85" t="str">
        <f>IF(AND('Mapa final'!$Y$57="Baja",'Mapa final'!$AA$57="Menor"),CONCATENATE("R8C",'Mapa final'!$O$57),"")</f>
        <v/>
      </c>
      <c r="V43" s="83" t="str">
        <f>IF(AND('Mapa final'!$Y$52="Baja",'Mapa final'!$AA$52="Moderado"),CONCATENATE("R8C",'Mapa final'!$O$52),"")</f>
        <v/>
      </c>
      <c r="W43" s="84" t="str">
        <f>IF(AND('Mapa final'!$Y$53="Baja",'Mapa final'!$AA$53="Moderado"),CONCATENATE("R8C",'Mapa final'!$O$53),"")</f>
        <v/>
      </c>
      <c r="X43" s="84" t="str">
        <f>IF(AND('Mapa final'!$Y$54="Baja",'Mapa final'!$AA$54="Moderado"),CONCATENATE("R8C",'Mapa final'!$O$54),"")</f>
        <v/>
      </c>
      <c r="Y43" s="84" t="str">
        <f>IF(AND('Mapa final'!$Y$55="Baja",'Mapa final'!$AA$55="Moderado"),CONCATENATE("R8C",'Mapa final'!$O$55),"")</f>
        <v/>
      </c>
      <c r="Z43" s="84" t="str">
        <f>IF(AND('Mapa final'!$Y$56="Baja",'Mapa final'!$AA$56="Moderado"),CONCATENATE("R8C",'Mapa final'!$O$56),"")</f>
        <v/>
      </c>
      <c r="AA43" s="85" t="str">
        <f>IF(AND('Mapa final'!$Y$57="Baja",'Mapa final'!$AA$57="Moderado"),CONCATENATE("R8C",'Mapa final'!$O$57),"")</f>
        <v/>
      </c>
      <c r="AB43" s="67" t="str">
        <f>IF(AND('Mapa final'!$Y$52="Baja",'Mapa final'!$AA$52="Mayor"),CONCATENATE("R8C",'Mapa final'!$O$52),"")</f>
        <v/>
      </c>
      <c r="AC43" s="68" t="str">
        <f>IF(AND('Mapa final'!$Y$53="Baja",'Mapa final'!$AA$53="Mayor"),CONCATENATE("R8C",'Mapa final'!$O$53),"")</f>
        <v/>
      </c>
      <c r="AD43" s="73" t="str">
        <f>IF(AND('Mapa final'!$Y$54="Baja",'Mapa final'!$AA$54="Mayor"),CONCATENATE("R8C",'Mapa final'!$O$54),"")</f>
        <v/>
      </c>
      <c r="AE43" s="73" t="str">
        <f>IF(AND('Mapa final'!$Y$55="Baja",'Mapa final'!$AA$55="Mayor"),CONCATENATE("R8C",'Mapa final'!$O$55),"")</f>
        <v/>
      </c>
      <c r="AF43" s="73" t="str">
        <f>IF(AND('Mapa final'!$Y$56="Baja",'Mapa final'!$AA$56="Mayor"),CONCATENATE("R8C",'Mapa final'!$O$56),"")</f>
        <v/>
      </c>
      <c r="AG43" s="69" t="str">
        <f>IF(AND('Mapa final'!$Y$57="Baja",'Mapa final'!$AA$57="Mayor"),CONCATENATE("R8C",'Mapa final'!$O$57),"")</f>
        <v/>
      </c>
      <c r="AH43" s="70" t="str">
        <f>IF(AND('Mapa final'!$Y$52="Baja",'Mapa final'!$AA$52="Catastrófico"),CONCATENATE("R8C",'Mapa final'!$O$52),"")</f>
        <v/>
      </c>
      <c r="AI43" s="71" t="str">
        <f>IF(AND('Mapa final'!$Y$53="Baja",'Mapa final'!$AA$53="Catastrófico"),CONCATENATE("R8C",'Mapa final'!$O$53),"")</f>
        <v/>
      </c>
      <c r="AJ43" s="71" t="str">
        <f>IF(AND('Mapa final'!$Y$54="Baja",'Mapa final'!$AA$54="Catastrófico"),CONCATENATE("R8C",'Mapa final'!$O$54),"")</f>
        <v/>
      </c>
      <c r="AK43" s="71" t="str">
        <f>IF(AND('Mapa final'!$Y$55="Baja",'Mapa final'!$AA$55="Catastrófico"),CONCATENATE("R8C",'Mapa final'!$O$55),"")</f>
        <v/>
      </c>
      <c r="AL43" s="71" t="str">
        <f>IF(AND('Mapa final'!$Y$56="Baja",'Mapa final'!$AA$56="Catastrófico"),CONCATENATE("R8C",'Mapa final'!$O$56),"")</f>
        <v/>
      </c>
      <c r="AM43" s="72" t="str">
        <f>IF(AND('Mapa final'!$Y$57="Baja",'Mapa final'!$AA$57="Catastrófico"),CONCATENATE("R8C",'Mapa final'!$O$57),"")</f>
        <v/>
      </c>
      <c r="AN43" s="99"/>
      <c r="AO43" s="361"/>
      <c r="AP43" s="362"/>
      <c r="AQ43" s="362"/>
      <c r="AR43" s="362"/>
      <c r="AS43" s="362"/>
      <c r="AT43" s="363"/>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row>
    <row r="44" spans="1:80" ht="15" customHeight="1" x14ac:dyDescent="0.25">
      <c r="A44" s="99"/>
      <c r="B44" s="288"/>
      <c r="C44" s="288"/>
      <c r="D44" s="289"/>
      <c r="E44" s="329"/>
      <c r="F44" s="330"/>
      <c r="G44" s="330"/>
      <c r="H44" s="330"/>
      <c r="I44" s="346"/>
      <c r="J44" s="92" t="str">
        <f>IF(AND('Mapa final'!$Y$58="Baja",'Mapa final'!$AA$58="Leve"),CONCATENATE("R9C",'Mapa final'!$O$58),"")</f>
        <v/>
      </c>
      <c r="K44" s="93" t="str">
        <f>IF(AND('Mapa final'!$Y$59="Baja",'Mapa final'!$AA$59="Leve"),CONCATENATE("R9C",'Mapa final'!$O$59),"")</f>
        <v/>
      </c>
      <c r="L44" s="93" t="str">
        <f>IF(AND('Mapa final'!$Y$60="Baja",'Mapa final'!$AA$60="Leve"),CONCATENATE("R9C",'Mapa final'!$O$60),"")</f>
        <v/>
      </c>
      <c r="M44" s="93" t="str">
        <f>IF(AND('Mapa final'!$Y$61="Baja",'Mapa final'!$AA$61="Leve"),CONCATENATE("R9C",'Mapa final'!$O$61),"")</f>
        <v/>
      </c>
      <c r="N44" s="93" t="str">
        <f>IF(AND('Mapa final'!$Y$62="Baja",'Mapa final'!$AA$62="Leve"),CONCATENATE("R9C",'Mapa final'!$O$62),"")</f>
        <v/>
      </c>
      <c r="O44" s="94" t="str">
        <f>IF(AND('Mapa final'!$Y$63="Baja",'Mapa final'!$AA$63="Leve"),CONCATENATE("R9C",'Mapa final'!$O$63),"")</f>
        <v/>
      </c>
      <c r="P44" s="83" t="str">
        <f>IF(AND('Mapa final'!$Y$58="Baja",'Mapa final'!$AA$58="Menor"),CONCATENATE("R9C",'Mapa final'!$O$58),"")</f>
        <v/>
      </c>
      <c r="Q44" s="84" t="str">
        <f>IF(AND('Mapa final'!$Y$59="Baja",'Mapa final'!$AA$59="Menor"),CONCATENATE("R9C",'Mapa final'!$O$59),"")</f>
        <v/>
      </c>
      <c r="R44" s="84" t="str">
        <f>IF(AND('Mapa final'!$Y$60="Baja",'Mapa final'!$AA$60="Menor"),CONCATENATE("R9C",'Mapa final'!$O$60),"")</f>
        <v/>
      </c>
      <c r="S44" s="84" t="str">
        <f>IF(AND('Mapa final'!$Y$61="Baja",'Mapa final'!$AA$61="Menor"),CONCATENATE("R9C",'Mapa final'!$O$61),"")</f>
        <v/>
      </c>
      <c r="T44" s="84" t="str">
        <f>IF(AND('Mapa final'!$Y$62="Baja",'Mapa final'!$AA$62="Menor"),CONCATENATE("R9C",'Mapa final'!$O$62),"")</f>
        <v/>
      </c>
      <c r="U44" s="85" t="str">
        <f>IF(AND('Mapa final'!$Y$63="Baja",'Mapa final'!$AA$63="Menor"),CONCATENATE("R9C",'Mapa final'!$O$63),"")</f>
        <v/>
      </c>
      <c r="V44" s="83" t="str">
        <f>IF(AND('Mapa final'!$Y$58="Baja",'Mapa final'!$AA$58="Moderado"),CONCATENATE("R9C",'Mapa final'!$O$58),"")</f>
        <v/>
      </c>
      <c r="W44" s="84" t="str">
        <f>IF(AND('Mapa final'!$Y$59="Baja",'Mapa final'!$AA$59="Moderado"),CONCATENATE("R9C",'Mapa final'!$O$59),"")</f>
        <v/>
      </c>
      <c r="X44" s="84" t="str">
        <f>IF(AND('Mapa final'!$Y$60="Baja",'Mapa final'!$AA$60="Moderado"),CONCATENATE("R9C",'Mapa final'!$O$60),"")</f>
        <v/>
      </c>
      <c r="Y44" s="84" t="str">
        <f>IF(AND('Mapa final'!$Y$61="Baja",'Mapa final'!$AA$61="Moderado"),CONCATENATE("R9C",'Mapa final'!$O$61),"")</f>
        <v/>
      </c>
      <c r="Z44" s="84" t="str">
        <f>IF(AND('Mapa final'!$Y$62="Baja",'Mapa final'!$AA$62="Moderado"),CONCATENATE("R9C",'Mapa final'!$O$62),"")</f>
        <v/>
      </c>
      <c r="AA44" s="85" t="str">
        <f>IF(AND('Mapa final'!$Y$63="Baja",'Mapa final'!$AA$63="Moderado"),CONCATENATE("R9C",'Mapa final'!$O$63),"")</f>
        <v/>
      </c>
      <c r="AB44" s="67" t="str">
        <f>IF(AND('Mapa final'!$Y$58="Baja",'Mapa final'!$AA$58="Mayor"),CONCATENATE("R9C",'Mapa final'!$O$58),"")</f>
        <v/>
      </c>
      <c r="AC44" s="68" t="str">
        <f>IF(AND('Mapa final'!$Y$59="Baja",'Mapa final'!$AA$59="Mayor"),CONCATENATE("R9C",'Mapa final'!$O$59),"")</f>
        <v/>
      </c>
      <c r="AD44" s="73" t="str">
        <f>IF(AND('Mapa final'!$Y$60="Baja",'Mapa final'!$AA$60="Mayor"),CONCATENATE("R9C",'Mapa final'!$O$60),"")</f>
        <v/>
      </c>
      <c r="AE44" s="73" t="str">
        <f>IF(AND('Mapa final'!$Y$61="Baja",'Mapa final'!$AA$61="Mayor"),CONCATENATE("R9C",'Mapa final'!$O$61),"")</f>
        <v/>
      </c>
      <c r="AF44" s="73" t="str">
        <f>IF(AND('Mapa final'!$Y$62="Baja",'Mapa final'!$AA$62="Mayor"),CONCATENATE("R9C",'Mapa final'!$O$62),"")</f>
        <v/>
      </c>
      <c r="AG44" s="69" t="str">
        <f>IF(AND('Mapa final'!$Y$63="Baja",'Mapa final'!$AA$63="Mayor"),CONCATENATE("R9C",'Mapa final'!$O$63),"")</f>
        <v/>
      </c>
      <c r="AH44" s="70" t="str">
        <f>IF(AND('Mapa final'!$Y$58="Baja",'Mapa final'!$AA$58="Catastrófico"),CONCATENATE("R9C",'Mapa final'!$O$58),"")</f>
        <v/>
      </c>
      <c r="AI44" s="71" t="str">
        <f>IF(AND('Mapa final'!$Y$59="Baja",'Mapa final'!$AA$59="Catastrófico"),CONCATENATE("R9C",'Mapa final'!$O$59),"")</f>
        <v/>
      </c>
      <c r="AJ44" s="71" t="str">
        <f>IF(AND('Mapa final'!$Y$60="Baja",'Mapa final'!$AA$60="Catastrófico"),CONCATENATE("R9C",'Mapa final'!$O$60),"")</f>
        <v/>
      </c>
      <c r="AK44" s="71" t="str">
        <f>IF(AND('Mapa final'!$Y$61="Baja",'Mapa final'!$AA$61="Catastrófico"),CONCATENATE("R9C",'Mapa final'!$O$61),"")</f>
        <v/>
      </c>
      <c r="AL44" s="71" t="str">
        <f>IF(AND('Mapa final'!$Y$62="Baja",'Mapa final'!$AA$62="Catastrófico"),CONCATENATE("R9C",'Mapa final'!$O$62),"")</f>
        <v/>
      </c>
      <c r="AM44" s="72" t="str">
        <f>IF(AND('Mapa final'!$Y$63="Baja",'Mapa final'!$AA$63="Catastrófico"),CONCATENATE("R9C",'Mapa final'!$O$63),"")</f>
        <v/>
      </c>
      <c r="AN44" s="99"/>
      <c r="AO44" s="361"/>
      <c r="AP44" s="362"/>
      <c r="AQ44" s="362"/>
      <c r="AR44" s="362"/>
      <c r="AS44" s="362"/>
      <c r="AT44" s="363"/>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row>
    <row r="45" spans="1:80" ht="15.75" customHeight="1" thickBot="1" x14ac:dyDescent="0.3">
      <c r="A45" s="99"/>
      <c r="B45" s="288"/>
      <c r="C45" s="288"/>
      <c r="D45" s="289"/>
      <c r="E45" s="332"/>
      <c r="F45" s="333"/>
      <c r="G45" s="333"/>
      <c r="H45" s="333"/>
      <c r="I45" s="333"/>
      <c r="J45" s="95" t="str">
        <f>IF(AND('Mapa final'!$Y$64="Baja",'Mapa final'!$AA$64="Leve"),CONCATENATE("R10C",'Mapa final'!$O$64),"")</f>
        <v/>
      </c>
      <c r="K45" s="96" t="str">
        <f>IF(AND('Mapa final'!$Y$65="Baja",'Mapa final'!$AA$65="Leve"),CONCATENATE("R10C",'Mapa final'!$O$65),"")</f>
        <v/>
      </c>
      <c r="L45" s="96" t="str">
        <f>IF(AND('Mapa final'!$Y$66="Baja",'Mapa final'!$AA$66="Leve"),CONCATENATE("R10C",'Mapa final'!$O$66),"")</f>
        <v/>
      </c>
      <c r="M45" s="96" t="str">
        <f>IF(AND('Mapa final'!$Y$67="Baja",'Mapa final'!$AA$67="Leve"),CONCATENATE("R10C",'Mapa final'!$O$67),"")</f>
        <v/>
      </c>
      <c r="N45" s="96" t="str">
        <f>IF(AND('Mapa final'!$Y$68="Baja",'Mapa final'!$AA$68="Leve"),CONCATENATE("R10C",'Mapa final'!$O$68),"")</f>
        <v/>
      </c>
      <c r="O45" s="97" t="str">
        <f>IF(AND('Mapa final'!$Y$69="Baja",'Mapa final'!$AA$69="Leve"),CONCATENATE("R10C",'Mapa final'!$O$69),"")</f>
        <v/>
      </c>
      <c r="P45" s="83" t="str">
        <f>IF(AND('Mapa final'!$Y$64="Baja",'Mapa final'!$AA$64="Menor"),CONCATENATE("R10C",'Mapa final'!$O$64),"")</f>
        <v/>
      </c>
      <c r="Q45" s="84" t="str">
        <f>IF(AND('Mapa final'!$Y$65="Baja",'Mapa final'!$AA$65="Menor"),CONCATENATE("R10C",'Mapa final'!$O$65),"")</f>
        <v/>
      </c>
      <c r="R45" s="84" t="str">
        <f>IF(AND('Mapa final'!$Y$66="Baja",'Mapa final'!$AA$66="Menor"),CONCATENATE("R10C",'Mapa final'!$O$66),"")</f>
        <v/>
      </c>
      <c r="S45" s="84" t="str">
        <f>IF(AND('Mapa final'!$Y$67="Baja",'Mapa final'!$AA$67="Menor"),CONCATENATE("R10C",'Mapa final'!$O$67),"")</f>
        <v/>
      </c>
      <c r="T45" s="84" t="str">
        <f>IF(AND('Mapa final'!$Y$68="Baja",'Mapa final'!$AA$68="Menor"),CONCATENATE("R10C",'Mapa final'!$O$68),"")</f>
        <v/>
      </c>
      <c r="U45" s="85" t="str">
        <f>IF(AND('Mapa final'!$Y$69="Baja",'Mapa final'!$AA$69="Menor"),CONCATENATE("R10C",'Mapa final'!$O$69),"")</f>
        <v/>
      </c>
      <c r="V45" s="86" t="str">
        <f>IF(AND('Mapa final'!$Y$64="Baja",'Mapa final'!$AA$64="Moderado"),CONCATENATE("R10C",'Mapa final'!$O$64),"")</f>
        <v/>
      </c>
      <c r="W45" s="87" t="str">
        <f>IF(AND('Mapa final'!$Y$65="Baja",'Mapa final'!$AA$65="Moderado"),CONCATENATE("R10C",'Mapa final'!$O$65),"")</f>
        <v/>
      </c>
      <c r="X45" s="87" t="str">
        <f>IF(AND('Mapa final'!$Y$66="Baja",'Mapa final'!$AA$66="Moderado"),CONCATENATE("R10C",'Mapa final'!$O$66),"")</f>
        <v/>
      </c>
      <c r="Y45" s="87" t="str">
        <f>IF(AND('Mapa final'!$Y$67="Baja",'Mapa final'!$AA$67="Moderado"),CONCATENATE("R10C",'Mapa final'!$O$67),"")</f>
        <v/>
      </c>
      <c r="Z45" s="87" t="str">
        <f>IF(AND('Mapa final'!$Y$68="Baja",'Mapa final'!$AA$68="Moderado"),CONCATENATE("R10C",'Mapa final'!$O$68),"")</f>
        <v/>
      </c>
      <c r="AA45" s="88" t="str">
        <f>IF(AND('Mapa final'!$Y$69="Baja",'Mapa final'!$AA$69="Moderado"),CONCATENATE("R10C",'Mapa final'!$O$69),"")</f>
        <v/>
      </c>
      <c r="AB45" s="74" t="str">
        <f>IF(AND('Mapa final'!$Y$64="Baja",'Mapa final'!$AA$64="Mayor"),CONCATENATE("R10C",'Mapa final'!$O$64),"")</f>
        <v/>
      </c>
      <c r="AC45" s="75" t="str">
        <f>IF(AND('Mapa final'!$Y$65="Baja",'Mapa final'!$AA$65="Mayor"),CONCATENATE("R10C",'Mapa final'!$O$65),"")</f>
        <v/>
      </c>
      <c r="AD45" s="75" t="str">
        <f>IF(AND('Mapa final'!$Y$66="Baja",'Mapa final'!$AA$66="Mayor"),CONCATENATE("R10C",'Mapa final'!$O$66),"")</f>
        <v/>
      </c>
      <c r="AE45" s="75" t="str">
        <f>IF(AND('Mapa final'!$Y$67="Baja",'Mapa final'!$AA$67="Mayor"),CONCATENATE("R10C",'Mapa final'!$O$67),"")</f>
        <v/>
      </c>
      <c r="AF45" s="75" t="str">
        <f>IF(AND('Mapa final'!$Y$68="Baja",'Mapa final'!$AA$68="Mayor"),CONCATENATE("R10C",'Mapa final'!$O$68),"")</f>
        <v/>
      </c>
      <c r="AG45" s="76" t="str">
        <f>IF(AND('Mapa final'!$Y$69="Baja",'Mapa final'!$AA$69="Mayor"),CONCATENATE("R10C",'Mapa final'!$O$69),"")</f>
        <v/>
      </c>
      <c r="AH45" s="77" t="str">
        <f>IF(AND('Mapa final'!$Y$64="Baja",'Mapa final'!$AA$64="Catastrófico"),CONCATENATE("R10C",'Mapa final'!$O$64),"")</f>
        <v/>
      </c>
      <c r="AI45" s="78" t="str">
        <f>IF(AND('Mapa final'!$Y$65="Baja",'Mapa final'!$AA$65="Catastrófico"),CONCATENATE("R10C",'Mapa final'!$O$65),"")</f>
        <v/>
      </c>
      <c r="AJ45" s="78" t="str">
        <f>IF(AND('Mapa final'!$Y$66="Baja",'Mapa final'!$AA$66="Catastrófico"),CONCATENATE("R10C",'Mapa final'!$O$66),"")</f>
        <v/>
      </c>
      <c r="AK45" s="78" t="str">
        <f>IF(AND('Mapa final'!$Y$67="Baja",'Mapa final'!$AA$67="Catastrófico"),CONCATENATE("R10C",'Mapa final'!$O$67),"")</f>
        <v/>
      </c>
      <c r="AL45" s="78" t="str">
        <f>IF(AND('Mapa final'!$Y$68="Baja",'Mapa final'!$AA$68="Catastrófico"),CONCATENATE("R10C",'Mapa final'!$O$68),"")</f>
        <v/>
      </c>
      <c r="AM45" s="79" t="str">
        <f>IF(AND('Mapa final'!$Y$69="Baja",'Mapa final'!$AA$69="Catastrófico"),CONCATENATE("R10C",'Mapa final'!$O$69),"")</f>
        <v/>
      </c>
      <c r="AN45" s="99"/>
      <c r="AO45" s="364"/>
      <c r="AP45" s="365"/>
      <c r="AQ45" s="365"/>
      <c r="AR45" s="365"/>
      <c r="AS45" s="365"/>
      <c r="AT45" s="366"/>
    </row>
    <row r="46" spans="1:80" ht="46.5" customHeight="1" x14ac:dyDescent="0.35">
      <c r="A46" s="99"/>
      <c r="B46" s="288"/>
      <c r="C46" s="288"/>
      <c r="D46" s="289"/>
      <c r="E46" s="326" t="s">
        <v>113</v>
      </c>
      <c r="F46" s="327"/>
      <c r="G46" s="327"/>
      <c r="H46" s="327"/>
      <c r="I46" s="328"/>
      <c r="J46" s="89" t="str">
        <f ca="1">IF(AND('Mapa final'!$Y$10="Muy Baja",'Mapa final'!$AA$10="Leve"),CONCATENATE("R1C",'Mapa final'!$O$10),"")</f>
        <v/>
      </c>
      <c r="K46" s="90" t="str">
        <f ca="1">IF(AND('Mapa final'!$Y$11="Muy Baja",'Mapa final'!$AA$11="Leve"),CONCATENATE("R1C",'Mapa final'!$O$11),"")</f>
        <v/>
      </c>
      <c r="L46" s="90" t="str">
        <f>IF(AND('Mapa final'!$Y$12="Muy Baja",'Mapa final'!$AA$12="Leve"),CONCATENATE("R1C",'Mapa final'!$O$12),"")</f>
        <v/>
      </c>
      <c r="M46" s="90" t="str">
        <f>IF(AND('Mapa final'!$Y$13="Muy Baja",'Mapa final'!$AA$13="Leve"),CONCATENATE("R1C",'Mapa final'!$O$13),"")</f>
        <v/>
      </c>
      <c r="N46" s="90" t="str">
        <f>IF(AND('Mapa final'!$Y$14="Muy Baja",'Mapa final'!$AA$14="Leve"),CONCATENATE("R1C",'Mapa final'!$O$14),"")</f>
        <v/>
      </c>
      <c r="O46" s="91" t="str">
        <f>IF(AND('Mapa final'!$Y$15="Muy Baja",'Mapa final'!$AA$15="Leve"),CONCATENATE("R1C",'Mapa final'!$O$15),"")</f>
        <v/>
      </c>
      <c r="P46" s="89" t="str">
        <f ca="1">IF(AND('Mapa final'!$Y$10="Muy Baja",'Mapa final'!$AA$10="Menor"),CONCATENATE("R1C",'Mapa final'!$O$10),"")</f>
        <v/>
      </c>
      <c r="Q46" s="90" t="str">
        <f ca="1">IF(AND('Mapa final'!$Y$11="Muy Baja",'Mapa final'!$AA$11="Menor"),CONCATENATE("R1C",'Mapa final'!$O$11),"")</f>
        <v/>
      </c>
      <c r="R46" s="90" t="str">
        <f>IF(AND('Mapa final'!$Y$12="Muy Baja",'Mapa final'!$AA$12="Menor"),CONCATENATE("R1C",'Mapa final'!$O$12),"")</f>
        <v/>
      </c>
      <c r="S46" s="90" t="str">
        <f>IF(AND('Mapa final'!$Y$13="Muy Baja",'Mapa final'!$AA$13="Menor"),CONCATENATE("R1C",'Mapa final'!$O$13),"")</f>
        <v/>
      </c>
      <c r="T46" s="90" t="str">
        <f>IF(AND('Mapa final'!$Y$14="Muy Baja",'Mapa final'!$AA$14="Menor"),CONCATENATE("R1C",'Mapa final'!$O$14),"")</f>
        <v/>
      </c>
      <c r="U46" s="91" t="str">
        <f>IF(AND('Mapa final'!$Y$15="Muy Baja",'Mapa final'!$AA$15="Menor"),CONCATENATE("R1C",'Mapa final'!$O$15),"")</f>
        <v/>
      </c>
      <c r="V46" s="80" t="str">
        <f ca="1">IF(AND('Mapa final'!$Y$10="Muy Baja",'Mapa final'!$AA$10="Moderado"),CONCATENATE("R1C",'Mapa final'!$O$10),"")</f>
        <v/>
      </c>
      <c r="W46" s="98" t="str">
        <f ca="1">IF(AND('Mapa final'!$Y$11="Muy Baja",'Mapa final'!$AA$11="Moderado"),CONCATENATE("R1C",'Mapa final'!$O$11),"")</f>
        <v/>
      </c>
      <c r="X46" s="81" t="str">
        <f>IF(AND('Mapa final'!$Y$12="Muy Baja",'Mapa final'!$AA$12="Moderado"),CONCATENATE("R1C",'Mapa final'!$O$12),"")</f>
        <v/>
      </c>
      <c r="Y46" s="81" t="str">
        <f>IF(AND('Mapa final'!$Y$13="Muy Baja",'Mapa final'!$AA$13="Moderado"),CONCATENATE("R1C",'Mapa final'!$O$13),"")</f>
        <v/>
      </c>
      <c r="Z46" s="81" t="str">
        <f>IF(AND('Mapa final'!$Y$14="Muy Baja",'Mapa final'!$AA$14="Moderado"),CONCATENATE("R1C",'Mapa final'!$O$14),"")</f>
        <v/>
      </c>
      <c r="AA46" s="82" t="str">
        <f>IF(AND('Mapa final'!$Y$15="Muy Baja",'Mapa final'!$AA$15="Moderado"),CONCATENATE("R1C",'Mapa final'!$O$15),"")</f>
        <v/>
      </c>
      <c r="AB46" s="61" t="str">
        <f ca="1">IF(AND('Mapa final'!$Y$10="Muy Baja",'Mapa final'!$AA$10="Mayor"),CONCATENATE("R1C",'Mapa final'!$O$10),"")</f>
        <v/>
      </c>
      <c r="AC46" s="62" t="str">
        <f ca="1">IF(AND('Mapa final'!$Y$11="Muy Baja",'Mapa final'!$AA$11="Mayor"),CONCATENATE("R1C",'Mapa final'!$O$11),"")</f>
        <v/>
      </c>
      <c r="AD46" s="62" t="str">
        <f>IF(AND('Mapa final'!$Y$12="Muy Baja",'Mapa final'!$AA$12="Mayor"),CONCATENATE("R1C",'Mapa final'!$O$12),"")</f>
        <v/>
      </c>
      <c r="AE46" s="62" t="str">
        <f>IF(AND('Mapa final'!$Y$13="Muy Baja",'Mapa final'!$AA$13="Mayor"),CONCATENATE("R1C",'Mapa final'!$O$13),"")</f>
        <v/>
      </c>
      <c r="AF46" s="62" t="str">
        <f>IF(AND('Mapa final'!$Y$14="Muy Baja",'Mapa final'!$AA$14="Mayor"),CONCATENATE("R1C",'Mapa final'!$O$14),"")</f>
        <v/>
      </c>
      <c r="AG46" s="63" t="str">
        <f>IF(AND('Mapa final'!$Y$15="Muy Baja",'Mapa final'!$AA$15="Mayor"),CONCATENATE("R1C",'Mapa final'!$O$15),"")</f>
        <v/>
      </c>
      <c r="AH46" s="64" t="str">
        <f ca="1">IF(AND('Mapa final'!$Y$10="Muy Baja",'Mapa final'!$AA$10="Catastrófico"),CONCATENATE("R1C",'Mapa final'!$O$10),"")</f>
        <v/>
      </c>
      <c r="AI46" s="65" t="str">
        <f ca="1">IF(AND('Mapa final'!$Y$11="Muy Baja",'Mapa final'!$AA$11="Catastrófico"),CONCATENATE("R1C",'Mapa final'!$O$11),"")</f>
        <v/>
      </c>
      <c r="AJ46" s="65" t="str">
        <f>IF(AND('Mapa final'!$Y$12="Muy Baja",'Mapa final'!$AA$12="Catastrófico"),CONCATENATE("R1C",'Mapa final'!$O$12),"")</f>
        <v/>
      </c>
      <c r="AK46" s="65" t="str">
        <f>IF(AND('Mapa final'!$Y$13="Muy Baja",'Mapa final'!$AA$13="Catastrófico"),CONCATENATE("R1C",'Mapa final'!$O$13),"")</f>
        <v/>
      </c>
      <c r="AL46" s="65" t="str">
        <f>IF(AND('Mapa final'!$Y$14="Muy Baja",'Mapa final'!$AA$14="Catastrófico"),CONCATENATE("R1C",'Mapa final'!$O$14),"")</f>
        <v/>
      </c>
      <c r="AM46" s="66" t="str">
        <f>IF(AND('Mapa final'!$Y$15="Muy Baja",'Mapa final'!$AA$15="Catastrófico"),CONCATENATE("R1C",'Mapa final'!$O$15),"")</f>
        <v/>
      </c>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ht="46.5" customHeight="1" x14ac:dyDescent="0.25">
      <c r="A47" s="99"/>
      <c r="B47" s="288"/>
      <c r="C47" s="288"/>
      <c r="D47" s="289"/>
      <c r="E47" s="345"/>
      <c r="F47" s="346"/>
      <c r="G47" s="346"/>
      <c r="H47" s="346"/>
      <c r="I47" s="331"/>
      <c r="J47" s="92" t="str">
        <f ca="1">IF(AND('Mapa final'!$Y$16="Muy Baja",'Mapa final'!$AA$16="Leve"),CONCATENATE("R2C",'Mapa final'!$O$16),"")</f>
        <v/>
      </c>
      <c r="K47" s="93" t="str">
        <f ca="1">IF(AND('Mapa final'!$Y$17="Muy Baja",'Mapa final'!$AA$17="Leve"),CONCATENATE("R2C",'Mapa final'!$O$17),"")</f>
        <v/>
      </c>
      <c r="L47" s="93" t="str">
        <f>IF(AND('Mapa final'!$Y$18="Muy Baja",'Mapa final'!$AA$18="Leve"),CONCATENATE("R2C",'Mapa final'!$O$18),"")</f>
        <v/>
      </c>
      <c r="M47" s="93" t="str">
        <f>IF(AND('Mapa final'!$Y$19="Muy Baja",'Mapa final'!$AA$19="Leve"),CONCATENATE("R2C",'Mapa final'!$O$19),"")</f>
        <v/>
      </c>
      <c r="N47" s="93" t="str">
        <f>IF(AND('Mapa final'!$Y$20="Muy Baja",'Mapa final'!$AA$20="Leve"),CONCATENATE("R2C",'Mapa final'!$O$20),"")</f>
        <v/>
      </c>
      <c r="O47" s="94" t="str">
        <f>IF(AND('Mapa final'!$Y$21="Muy Baja",'Mapa final'!$AA$21="Leve"),CONCATENATE("R2C",'Mapa final'!$O$21),"")</f>
        <v/>
      </c>
      <c r="P47" s="92" t="str">
        <f ca="1">IF(AND('Mapa final'!$Y$16="Muy Baja",'Mapa final'!$AA$16="Menor"),CONCATENATE("R2C",'Mapa final'!$O$16),"")</f>
        <v/>
      </c>
      <c r="Q47" s="93" t="str">
        <f ca="1">IF(AND('Mapa final'!$Y$17="Muy Baja",'Mapa final'!$AA$17="Menor"),CONCATENATE("R2C",'Mapa final'!$O$17),"")</f>
        <v/>
      </c>
      <c r="R47" s="93" t="str">
        <f>IF(AND('Mapa final'!$Y$18="Muy Baja",'Mapa final'!$AA$18="Menor"),CONCATENATE("R2C",'Mapa final'!$O$18),"")</f>
        <v/>
      </c>
      <c r="S47" s="93" t="str">
        <f>IF(AND('Mapa final'!$Y$19="Muy Baja",'Mapa final'!$AA$19="Menor"),CONCATENATE("R2C",'Mapa final'!$O$19),"")</f>
        <v/>
      </c>
      <c r="T47" s="93" t="str">
        <f>IF(AND('Mapa final'!$Y$20="Muy Baja",'Mapa final'!$AA$20="Menor"),CONCATENATE("R2C",'Mapa final'!$O$20),"")</f>
        <v/>
      </c>
      <c r="U47" s="94" t="str">
        <f>IF(AND('Mapa final'!$Y$21="Muy Baja",'Mapa final'!$AA$21="Menor"),CONCATENATE("R2C",'Mapa final'!$O$21),"")</f>
        <v/>
      </c>
      <c r="V47" s="83" t="str">
        <f ca="1">IF(AND('Mapa final'!$Y$16="Muy Baja",'Mapa final'!$AA$16="Moderado"),CONCATENATE("R2C",'Mapa final'!$O$16),"")</f>
        <v/>
      </c>
      <c r="W47" s="84" t="str">
        <f ca="1">IF(AND('Mapa final'!$Y$17="Muy Baja",'Mapa final'!$AA$17="Moderado"),CONCATENATE("R2C",'Mapa final'!$O$17),"")</f>
        <v/>
      </c>
      <c r="X47" s="84" t="str">
        <f>IF(AND('Mapa final'!$Y$18="Muy Baja",'Mapa final'!$AA$18="Moderado"),CONCATENATE("R2C",'Mapa final'!$O$18),"")</f>
        <v/>
      </c>
      <c r="Y47" s="84" t="str">
        <f>IF(AND('Mapa final'!$Y$19="Muy Baja",'Mapa final'!$AA$19="Moderado"),CONCATENATE("R2C",'Mapa final'!$O$19),"")</f>
        <v/>
      </c>
      <c r="Z47" s="84" t="str">
        <f>IF(AND('Mapa final'!$Y$20="Muy Baja",'Mapa final'!$AA$20="Moderado"),CONCATENATE("R2C",'Mapa final'!$O$20),"")</f>
        <v/>
      </c>
      <c r="AA47" s="85" t="str">
        <f>IF(AND('Mapa final'!$Y$21="Muy Baja",'Mapa final'!$AA$21="Moderado"),CONCATENATE("R2C",'Mapa final'!$O$21),"")</f>
        <v/>
      </c>
      <c r="AB47" s="67" t="str">
        <f ca="1">IF(AND('Mapa final'!$Y$16="Muy Baja",'Mapa final'!$AA$16="Mayor"),CONCATENATE("R2C",'Mapa final'!$O$16),"")</f>
        <v/>
      </c>
      <c r="AC47" s="68" t="str">
        <f ca="1">IF(AND('Mapa final'!$Y$17="Muy Baja",'Mapa final'!$AA$17="Mayor"),CONCATENATE("R2C",'Mapa final'!$O$17),"")</f>
        <v/>
      </c>
      <c r="AD47" s="68" t="str">
        <f>IF(AND('Mapa final'!$Y$18="Muy Baja",'Mapa final'!$AA$18="Mayor"),CONCATENATE("R2C",'Mapa final'!$O$18),"")</f>
        <v/>
      </c>
      <c r="AE47" s="68" t="str">
        <f>IF(AND('Mapa final'!$Y$19="Muy Baja",'Mapa final'!$AA$19="Mayor"),CONCATENATE("R2C",'Mapa final'!$O$19),"")</f>
        <v/>
      </c>
      <c r="AF47" s="68" t="str">
        <f>IF(AND('Mapa final'!$Y$20="Muy Baja",'Mapa final'!$AA$20="Mayor"),CONCATENATE("R2C",'Mapa final'!$O$20),"")</f>
        <v/>
      </c>
      <c r="AG47" s="69" t="str">
        <f>IF(AND('Mapa final'!$Y$21="Muy Baja",'Mapa final'!$AA$21="Mayor"),CONCATENATE("R2C",'Mapa final'!$O$21),"")</f>
        <v/>
      </c>
      <c r="AH47" s="70" t="str">
        <f ca="1">IF(AND('Mapa final'!$Y$16="Muy Baja",'Mapa final'!$AA$16="Catastrófico"),CONCATENATE("R2C",'Mapa final'!$O$16),"")</f>
        <v/>
      </c>
      <c r="AI47" s="71" t="str">
        <f ca="1">IF(AND('Mapa final'!$Y$17="Muy Baja",'Mapa final'!$AA$17="Catastrófico"),CONCATENATE("R2C",'Mapa final'!$O$17),"")</f>
        <v/>
      </c>
      <c r="AJ47" s="71" t="str">
        <f>IF(AND('Mapa final'!$Y$18="Muy Baja",'Mapa final'!$AA$18="Catastrófico"),CONCATENATE("R2C",'Mapa final'!$O$18),"")</f>
        <v/>
      </c>
      <c r="AK47" s="71" t="str">
        <f>IF(AND('Mapa final'!$Y$19="Muy Baja",'Mapa final'!$AA$19="Catastrófico"),CONCATENATE("R2C",'Mapa final'!$O$19),"")</f>
        <v/>
      </c>
      <c r="AL47" s="71" t="str">
        <f>IF(AND('Mapa final'!$Y$20="Muy Baja",'Mapa final'!$AA$20="Catastrófico"),CONCATENATE("R2C",'Mapa final'!$O$20),"")</f>
        <v/>
      </c>
      <c r="AM47" s="72" t="str">
        <f>IF(AND('Mapa final'!$Y$21="Muy Baja",'Mapa final'!$AA$21="Catastrófico"),CONCATENATE("R2C",'Mapa final'!$O$21),"")</f>
        <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ht="15" customHeight="1" x14ac:dyDescent="0.25">
      <c r="A48" s="99"/>
      <c r="B48" s="288"/>
      <c r="C48" s="288"/>
      <c r="D48" s="289"/>
      <c r="E48" s="345"/>
      <c r="F48" s="346"/>
      <c r="G48" s="346"/>
      <c r="H48" s="346"/>
      <c r="I48" s="331"/>
      <c r="J48" s="92" t="str">
        <f>IF(AND('Mapa final'!$Y$22="Muy Baja",'Mapa final'!$AA$22="Leve"),CONCATENATE("R3C",'Mapa final'!$O$22),"")</f>
        <v/>
      </c>
      <c r="K48" s="93" t="str">
        <f>IF(AND('Mapa final'!$Y$23="Muy Baja",'Mapa final'!$AA$23="Leve"),CONCATENATE("R3C",'Mapa final'!$O$23),"")</f>
        <v/>
      </c>
      <c r="L48" s="93" t="str">
        <f>IF(AND('Mapa final'!$Y$24="Muy Baja",'Mapa final'!$AA$24="Leve"),CONCATENATE("R3C",'Mapa final'!$O$24),"")</f>
        <v/>
      </c>
      <c r="M48" s="93" t="str">
        <f>IF(AND('Mapa final'!$Y$25="Muy Baja",'Mapa final'!$AA$25="Leve"),CONCATENATE("R3C",'Mapa final'!$O$25),"")</f>
        <v/>
      </c>
      <c r="N48" s="93" t="str">
        <f>IF(AND('Mapa final'!$Y$26="Muy Baja",'Mapa final'!$AA$26="Leve"),CONCATENATE("R3C",'Mapa final'!$O$26),"")</f>
        <v/>
      </c>
      <c r="O48" s="94" t="str">
        <f>IF(AND('Mapa final'!$Y$27="Muy Baja",'Mapa final'!$AA$27="Leve"),CONCATENATE("R3C",'Mapa final'!$O$27),"")</f>
        <v/>
      </c>
      <c r="P48" s="92" t="str">
        <f>IF(AND('Mapa final'!$Y$22="Muy Baja",'Mapa final'!$AA$22="Menor"),CONCATENATE("R3C",'Mapa final'!$O$22),"")</f>
        <v/>
      </c>
      <c r="Q48" s="93" t="str">
        <f>IF(AND('Mapa final'!$Y$23="Muy Baja",'Mapa final'!$AA$23="Menor"),CONCATENATE("R3C",'Mapa final'!$O$23),"")</f>
        <v/>
      </c>
      <c r="R48" s="93" t="str">
        <f>IF(AND('Mapa final'!$Y$24="Muy Baja",'Mapa final'!$AA$24="Menor"),CONCATENATE("R3C",'Mapa final'!$O$24),"")</f>
        <v/>
      </c>
      <c r="S48" s="93" t="str">
        <f>IF(AND('Mapa final'!$Y$25="Muy Baja",'Mapa final'!$AA$25="Menor"),CONCATENATE("R3C",'Mapa final'!$O$25),"")</f>
        <v/>
      </c>
      <c r="T48" s="93" t="str">
        <f>IF(AND('Mapa final'!$Y$26="Muy Baja",'Mapa final'!$AA$26="Menor"),CONCATENATE("R3C",'Mapa final'!$O$26),"")</f>
        <v/>
      </c>
      <c r="U48" s="94" t="str">
        <f>IF(AND('Mapa final'!$Y$27="Muy Baja",'Mapa final'!$AA$27="Menor"),CONCATENATE("R3C",'Mapa final'!$O$27),"")</f>
        <v/>
      </c>
      <c r="V48" s="83" t="str">
        <f>IF(AND('Mapa final'!$Y$22="Muy Baja",'Mapa final'!$AA$22="Moderado"),CONCATENATE("R3C",'Mapa final'!$O$22),"")</f>
        <v/>
      </c>
      <c r="W48" s="84" t="str">
        <f>IF(AND('Mapa final'!$Y$23="Muy Baja",'Mapa final'!$AA$23="Moderado"),CONCATENATE("R3C",'Mapa final'!$O$23),"")</f>
        <v/>
      </c>
      <c r="X48" s="84" t="str">
        <f>IF(AND('Mapa final'!$Y$24="Muy Baja",'Mapa final'!$AA$24="Moderado"),CONCATENATE("R3C",'Mapa final'!$O$24),"")</f>
        <v/>
      </c>
      <c r="Y48" s="84" t="str">
        <f>IF(AND('Mapa final'!$Y$25="Muy Baja",'Mapa final'!$AA$25="Moderado"),CONCATENATE("R3C",'Mapa final'!$O$25),"")</f>
        <v/>
      </c>
      <c r="Z48" s="84" t="str">
        <f>IF(AND('Mapa final'!$Y$26="Muy Baja",'Mapa final'!$AA$26="Moderado"),CONCATENATE("R3C",'Mapa final'!$O$26),"")</f>
        <v/>
      </c>
      <c r="AA48" s="85" t="str">
        <f>IF(AND('Mapa final'!$Y$27="Muy Baja",'Mapa final'!$AA$27="Moderado"),CONCATENATE("R3C",'Mapa final'!$O$27),"")</f>
        <v/>
      </c>
      <c r="AB48" s="67" t="str">
        <f>IF(AND('Mapa final'!$Y$22="Muy Baja",'Mapa final'!$AA$22="Mayor"),CONCATENATE("R3C",'Mapa final'!$O$22),"")</f>
        <v/>
      </c>
      <c r="AC48" s="68" t="str">
        <f>IF(AND('Mapa final'!$Y$23="Muy Baja",'Mapa final'!$AA$23="Mayor"),CONCATENATE("R3C",'Mapa final'!$O$23),"")</f>
        <v/>
      </c>
      <c r="AD48" s="68" t="str">
        <f>IF(AND('Mapa final'!$Y$24="Muy Baja",'Mapa final'!$AA$24="Mayor"),CONCATENATE("R3C",'Mapa final'!$O$24),"")</f>
        <v/>
      </c>
      <c r="AE48" s="68" t="str">
        <f>IF(AND('Mapa final'!$Y$25="Muy Baja",'Mapa final'!$AA$25="Mayor"),CONCATENATE("R3C",'Mapa final'!$O$25),"")</f>
        <v/>
      </c>
      <c r="AF48" s="68" t="str">
        <f>IF(AND('Mapa final'!$Y$26="Muy Baja",'Mapa final'!$AA$26="Mayor"),CONCATENATE("R3C",'Mapa final'!$O$26),"")</f>
        <v/>
      </c>
      <c r="AG48" s="69" t="str">
        <f>IF(AND('Mapa final'!$Y$27="Muy Baja",'Mapa final'!$AA$27="Mayor"),CONCATENATE("R3C",'Mapa final'!$O$27),"")</f>
        <v/>
      </c>
      <c r="AH48" s="70" t="str">
        <f>IF(AND('Mapa final'!$Y$22="Muy Baja",'Mapa final'!$AA$22="Catastrófico"),CONCATENATE("R3C",'Mapa final'!$O$22),"")</f>
        <v/>
      </c>
      <c r="AI48" s="71" t="str">
        <f>IF(AND('Mapa final'!$Y$23="Muy Baja",'Mapa final'!$AA$23="Catastrófico"),CONCATENATE("R3C",'Mapa final'!$O$23),"")</f>
        <v/>
      </c>
      <c r="AJ48" s="71" t="str">
        <f>IF(AND('Mapa final'!$Y$24="Muy Baja",'Mapa final'!$AA$24="Catastrófico"),CONCATENATE("R3C",'Mapa final'!$O$24),"")</f>
        <v/>
      </c>
      <c r="AK48" s="71" t="str">
        <f>IF(AND('Mapa final'!$Y$25="Muy Baja",'Mapa final'!$AA$25="Catastrófico"),CONCATENATE("R3C",'Mapa final'!$O$25),"")</f>
        <v/>
      </c>
      <c r="AL48" s="71" t="str">
        <f>IF(AND('Mapa final'!$Y$26="Muy Baja",'Mapa final'!$AA$26="Catastrófico"),CONCATENATE("R3C",'Mapa final'!$O$26),"")</f>
        <v/>
      </c>
      <c r="AM48" s="72" t="str">
        <f>IF(AND('Mapa final'!$Y$27="Muy Baja",'Mapa final'!$AA$27="Catastrófico"),CONCATENATE("R3C",'Mapa final'!$O$27),"")</f>
        <v/>
      </c>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ht="15" customHeight="1" x14ac:dyDescent="0.25">
      <c r="A49" s="99"/>
      <c r="B49" s="288"/>
      <c r="C49" s="288"/>
      <c r="D49" s="289"/>
      <c r="E49" s="329"/>
      <c r="F49" s="330"/>
      <c r="G49" s="330"/>
      <c r="H49" s="330"/>
      <c r="I49" s="331"/>
      <c r="J49" s="92" t="str">
        <f>IF(AND('Mapa final'!$Y$28="Muy Baja",'Mapa final'!$AA$28="Leve"),CONCATENATE("R4C",'Mapa final'!$O$28),"")</f>
        <v/>
      </c>
      <c r="K49" s="93" t="str">
        <f>IF(AND('Mapa final'!$Y$29="Muy Baja",'Mapa final'!$AA$29="Leve"),CONCATENATE("R4C",'Mapa final'!$O$29),"")</f>
        <v/>
      </c>
      <c r="L49" s="93" t="str">
        <f>IF(AND('Mapa final'!$Y$30="Muy Baja",'Mapa final'!$AA$30="Leve"),CONCATENATE("R4C",'Mapa final'!$O$30),"")</f>
        <v/>
      </c>
      <c r="M49" s="93" t="str">
        <f>IF(AND('Mapa final'!$Y$31="Muy Baja",'Mapa final'!$AA$31="Leve"),CONCATENATE("R4C",'Mapa final'!$O$31),"")</f>
        <v/>
      </c>
      <c r="N49" s="93" t="str">
        <f>IF(AND('Mapa final'!$Y$32="Muy Baja",'Mapa final'!$AA$32="Leve"),CONCATENATE("R4C",'Mapa final'!$O$32),"")</f>
        <v/>
      </c>
      <c r="O49" s="94" t="str">
        <f>IF(AND('Mapa final'!$Y$33="Muy Baja",'Mapa final'!$AA$33="Leve"),CONCATENATE("R4C",'Mapa final'!$O$33),"")</f>
        <v/>
      </c>
      <c r="P49" s="92" t="str">
        <f>IF(AND('Mapa final'!$Y$28="Muy Baja",'Mapa final'!$AA$28="Menor"),CONCATENATE("R4C",'Mapa final'!$O$28),"")</f>
        <v/>
      </c>
      <c r="Q49" s="93" t="str">
        <f>IF(AND('Mapa final'!$Y$29="Muy Baja",'Mapa final'!$AA$29="Menor"),CONCATENATE("R4C",'Mapa final'!$O$29),"")</f>
        <v/>
      </c>
      <c r="R49" s="93" t="str">
        <f>IF(AND('Mapa final'!$Y$30="Muy Baja",'Mapa final'!$AA$30="Menor"),CONCATENATE("R4C",'Mapa final'!$O$30),"")</f>
        <v/>
      </c>
      <c r="S49" s="93" t="str">
        <f>IF(AND('Mapa final'!$Y$31="Muy Baja",'Mapa final'!$AA$31="Menor"),CONCATENATE("R4C",'Mapa final'!$O$31),"")</f>
        <v/>
      </c>
      <c r="T49" s="93" t="str">
        <f>IF(AND('Mapa final'!$Y$32="Muy Baja",'Mapa final'!$AA$32="Menor"),CONCATENATE("R4C",'Mapa final'!$O$32),"")</f>
        <v/>
      </c>
      <c r="U49" s="94" t="str">
        <f>IF(AND('Mapa final'!$Y$33="Muy Baja",'Mapa final'!$AA$33="Menor"),CONCATENATE("R4C",'Mapa final'!$O$33),"")</f>
        <v/>
      </c>
      <c r="V49" s="83" t="str">
        <f>IF(AND('Mapa final'!$Y$28="Muy Baja",'Mapa final'!$AA$28="Moderado"),CONCATENATE("R4C",'Mapa final'!$O$28),"")</f>
        <v/>
      </c>
      <c r="W49" s="84" t="str">
        <f>IF(AND('Mapa final'!$Y$29="Muy Baja",'Mapa final'!$AA$29="Moderado"),CONCATENATE("R4C",'Mapa final'!$O$29),"")</f>
        <v/>
      </c>
      <c r="X49" s="84" t="str">
        <f>IF(AND('Mapa final'!$Y$30="Muy Baja",'Mapa final'!$AA$30="Moderado"),CONCATENATE("R4C",'Mapa final'!$O$30),"")</f>
        <v/>
      </c>
      <c r="Y49" s="84" t="str">
        <f>IF(AND('Mapa final'!$Y$31="Muy Baja",'Mapa final'!$AA$31="Moderado"),CONCATENATE("R4C",'Mapa final'!$O$31),"")</f>
        <v/>
      </c>
      <c r="Z49" s="84" t="str">
        <f>IF(AND('Mapa final'!$Y$32="Muy Baja",'Mapa final'!$AA$32="Moderado"),CONCATENATE("R4C",'Mapa final'!$O$32),"")</f>
        <v/>
      </c>
      <c r="AA49" s="85" t="str">
        <f>IF(AND('Mapa final'!$Y$33="Muy Baja",'Mapa final'!$AA$33="Moderado"),CONCATENATE("R4C",'Mapa final'!$O$33),"")</f>
        <v/>
      </c>
      <c r="AB49" s="67" t="str">
        <f>IF(AND('Mapa final'!$Y$28="Muy Baja",'Mapa final'!$AA$28="Mayor"),CONCATENATE("R4C",'Mapa final'!$O$28),"")</f>
        <v/>
      </c>
      <c r="AC49" s="68" t="str">
        <f>IF(AND('Mapa final'!$Y$29="Muy Baja",'Mapa final'!$AA$29="Mayor"),CONCATENATE("R4C",'Mapa final'!$O$29),"")</f>
        <v/>
      </c>
      <c r="AD49" s="68" t="str">
        <f>IF(AND('Mapa final'!$Y$30="Muy Baja",'Mapa final'!$AA$30="Mayor"),CONCATENATE("R4C",'Mapa final'!$O$30),"")</f>
        <v/>
      </c>
      <c r="AE49" s="68" t="str">
        <f>IF(AND('Mapa final'!$Y$31="Muy Baja",'Mapa final'!$AA$31="Mayor"),CONCATENATE("R4C",'Mapa final'!$O$31),"")</f>
        <v/>
      </c>
      <c r="AF49" s="68" t="str">
        <f>IF(AND('Mapa final'!$Y$32="Muy Baja",'Mapa final'!$AA$32="Mayor"),CONCATENATE("R4C",'Mapa final'!$O$32),"")</f>
        <v/>
      </c>
      <c r="AG49" s="69" t="str">
        <f>IF(AND('Mapa final'!$Y$33="Muy Baja",'Mapa final'!$AA$33="Mayor"),CONCATENATE("R4C",'Mapa final'!$O$33),"")</f>
        <v/>
      </c>
      <c r="AH49" s="70" t="str">
        <f>IF(AND('Mapa final'!$Y$28="Muy Baja",'Mapa final'!$AA$28="Catastrófico"),CONCATENATE("R4C",'Mapa final'!$O$28),"")</f>
        <v/>
      </c>
      <c r="AI49" s="71" t="str">
        <f>IF(AND('Mapa final'!$Y$29="Muy Baja",'Mapa final'!$AA$29="Catastrófico"),CONCATENATE("R4C",'Mapa final'!$O$29),"")</f>
        <v/>
      </c>
      <c r="AJ49" s="71" t="str">
        <f>IF(AND('Mapa final'!$Y$30="Muy Baja",'Mapa final'!$AA$30="Catastrófico"),CONCATENATE("R4C",'Mapa final'!$O$30),"")</f>
        <v/>
      </c>
      <c r="AK49" s="71" t="str">
        <f>IF(AND('Mapa final'!$Y$31="Muy Baja",'Mapa final'!$AA$31="Catastrófico"),CONCATENATE("R4C",'Mapa final'!$O$31),"")</f>
        <v/>
      </c>
      <c r="AL49" s="71" t="str">
        <f>IF(AND('Mapa final'!$Y$32="Muy Baja",'Mapa final'!$AA$32="Catastrófico"),CONCATENATE("R4C",'Mapa final'!$O$32),"")</f>
        <v/>
      </c>
      <c r="AM49" s="72" t="str">
        <f>IF(AND('Mapa final'!$Y$33="Muy Baja",'Mapa final'!$AA$33="Catastrófico"),CONCATENATE("R4C",'Mapa final'!$O$33),"")</f>
        <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ht="15" customHeight="1" x14ac:dyDescent="0.25">
      <c r="A50" s="99"/>
      <c r="B50" s="288"/>
      <c r="C50" s="288"/>
      <c r="D50" s="289"/>
      <c r="E50" s="329"/>
      <c r="F50" s="330"/>
      <c r="G50" s="330"/>
      <c r="H50" s="330"/>
      <c r="I50" s="331"/>
      <c r="J50" s="92" t="str">
        <f>IF(AND('Mapa final'!$Y$34="Muy Baja",'Mapa final'!$AA$34="Leve"),CONCATENATE("R5C",'Mapa final'!$O$34),"")</f>
        <v/>
      </c>
      <c r="K50" s="93" t="str">
        <f>IF(AND('Mapa final'!$Y$35="Muy Baja",'Mapa final'!$AA$35="Leve"),CONCATENATE("R5C",'Mapa final'!$O$35),"")</f>
        <v/>
      </c>
      <c r="L50" s="93" t="str">
        <f>IF(AND('Mapa final'!$Y$36="Muy Baja",'Mapa final'!$AA$36="Leve"),CONCATENATE("R5C",'Mapa final'!$O$36),"")</f>
        <v/>
      </c>
      <c r="M50" s="93" t="str">
        <f>IF(AND('Mapa final'!$Y$37="Muy Baja",'Mapa final'!$AA$37="Leve"),CONCATENATE("R5C",'Mapa final'!$O$37),"")</f>
        <v/>
      </c>
      <c r="N50" s="93" t="str">
        <f>IF(AND('Mapa final'!$Y$38="Muy Baja",'Mapa final'!$AA$38="Leve"),CONCATENATE("R5C",'Mapa final'!$O$38),"")</f>
        <v/>
      </c>
      <c r="O50" s="94" t="str">
        <f>IF(AND('Mapa final'!$Y$39="Muy Baja",'Mapa final'!$AA$39="Leve"),CONCATENATE("R5C",'Mapa final'!$O$39),"")</f>
        <v/>
      </c>
      <c r="P50" s="92" t="str">
        <f>IF(AND('Mapa final'!$Y$34="Muy Baja",'Mapa final'!$AA$34="Menor"),CONCATENATE("R5C",'Mapa final'!$O$34),"")</f>
        <v/>
      </c>
      <c r="Q50" s="93" t="str">
        <f>IF(AND('Mapa final'!$Y$35="Muy Baja",'Mapa final'!$AA$35="Menor"),CONCATENATE("R5C",'Mapa final'!$O$35),"")</f>
        <v/>
      </c>
      <c r="R50" s="93" t="str">
        <f>IF(AND('Mapa final'!$Y$36="Muy Baja",'Mapa final'!$AA$36="Menor"),CONCATENATE("R5C",'Mapa final'!$O$36),"")</f>
        <v/>
      </c>
      <c r="S50" s="93" t="str">
        <f>IF(AND('Mapa final'!$Y$37="Muy Baja",'Mapa final'!$AA$37="Menor"),CONCATENATE("R5C",'Mapa final'!$O$37),"")</f>
        <v/>
      </c>
      <c r="T50" s="93" t="str">
        <f>IF(AND('Mapa final'!$Y$38="Muy Baja",'Mapa final'!$AA$38="Menor"),CONCATENATE("R5C",'Mapa final'!$O$38),"")</f>
        <v/>
      </c>
      <c r="U50" s="94" t="str">
        <f>IF(AND('Mapa final'!$Y$39="Muy Baja",'Mapa final'!$AA$39="Menor"),CONCATENATE("R5C",'Mapa final'!$O$39),"")</f>
        <v/>
      </c>
      <c r="V50" s="83" t="str">
        <f>IF(AND('Mapa final'!$Y$34="Muy Baja",'Mapa final'!$AA$34="Moderado"),CONCATENATE("R5C",'Mapa final'!$O$34),"")</f>
        <v/>
      </c>
      <c r="W50" s="84" t="str">
        <f>IF(AND('Mapa final'!$Y$35="Muy Baja",'Mapa final'!$AA$35="Moderado"),CONCATENATE("R5C",'Mapa final'!$O$35),"")</f>
        <v/>
      </c>
      <c r="X50" s="84" t="str">
        <f>IF(AND('Mapa final'!$Y$36="Muy Baja",'Mapa final'!$AA$36="Moderado"),CONCATENATE("R5C",'Mapa final'!$O$36),"")</f>
        <v/>
      </c>
      <c r="Y50" s="84" t="str">
        <f>IF(AND('Mapa final'!$Y$37="Muy Baja",'Mapa final'!$AA$37="Moderado"),CONCATENATE("R5C",'Mapa final'!$O$37),"")</f>
        <v/>
      </c>
      <c r="Z50" s="84" t="str">
        <f>IF(AND('Mapa final'!$Y$38="Muy Baja",'Mapa final'!$AA$38="Moderado"),CONCATENATE("R5C",'Mapa final'!$O$38),"")</f>
        <v/>
      </c>
      <c r="AA50" s="85" t="str">
        <f>IF(AND('Mapa final'!$Y$39="Muy Baja",'Mapa final'!$AA$39="Moderado"),CONCATENATE("R5C",'Mapa final'!$O$39),"")</f>
        <v/>
      </c>
      <c r="AB50" s="67" t="str">
        <f>IF(AND('Mapa final'!$Y$34="Muy Baja",'Mapa final'!$AA$34="Mayor"),CONCATENATE("R5C",'Mapa final'!$O$34),"")</f>
        <v/>
      </c>
      <c r="AC50" s="68" t="str">
        <f>IF(AND('Mapa final'!$Y$35="Muy Baja",'Mapa final'!$AA$35="Mayor"),CONCATENATE("R5C",'Mapa final'!$O$35),"")</f>
        <v/>
      </c>
      <c r="AD50" s="73" t="str">
        <f>IF(AND('Mapa final'!$Y$36="Muy Baja",'Mapa final'!$AA$36="Mayor"),CONCATENATE("R5C",'Mapa final'!$O$36),"")</f>
        <v/>
      </c>
      <c r="AE50" s="73" t="str">
        <f>IF(AND('Mapa final'!$Y$37="Muy Baja",'Mapa final'!$AA$37="Mayor"),CONCATENATE("R5C",'Mapa final'!$O$37),"")</f>
        <v/>
      </c>
      <c r="AF50" s="73" t="str">
        <f>IF(AND('Mapa final'!$Y$38="Muy Baja",'Mapa final'!$AA$38="Mayor"),CONCATENATE("R5C",'Mapa final'!$O$38),"")</f>
        <v/>
      </c>
      <c r="AG50" s="69" t="str">
        <f>IF(AND('Mapa final'!$Y$39="Muy Baja",'Mapa final'!$AA$39="Mayor"),CONCATENATE("R5C",'Mapa final'!$O$39),"")</f>
        <v/>
      </c>
      <c r="AH50" s="70" t="str">
        <f>IF(AND('Mapa final'!$Y$34="Muy Baja",'Mapa final'!$AA$34="Catastrófico"),CONCATENATE("R5C",'Mapa final'!$O$34),"")</f>
        <v/>
      </c>
      <c r="AI50" s="71" t="str">
        <f>IF(AND('Mapa final'!$Y$35="Muy Baja",'Mapa final'!$AA$35="Catastrófico"),CONCATENATE("R5C",'Mapa final'!$O$35),"")</f>
        <v/>
      </c>
      <c r="AJ50" s="71" t="str">
        <f>IF(AND('Mapa final'!$Y$36="Muy Baja",'Mapa final'!$AA$36="Catastrófico"),CONCATENATE("R5C",'Mapa final'!$O$36),"")</f>
        <v/>
      </c>
      <c r="AK50" s="71" t="str">
        <f>IF(AND('Mapa final'!$Y$37="Muy Baja",'Mapa final'!$AA$37="Catastrófico"),CONCATENATE("R5C",'Mapa final'!$O$37),"")</f>
        <v/>
      </c>
      <c r="AL50" s="71" t="str">
        <f>IF(AND('Mapa final'!$Y$38="Muy Baja",'Mapa final'!$AA$38="Catastrófico"),CONCATENATE("R5C",'Mapa final'!$O$38),"")</f>
        <v/>
      </c>
      <c r="AM50" s="72" t="str">
        <f>IF(AND('Mapa final'!$Y$39="Muy Baja",'Mapa final'!$AA$39="Catastrófico"),CONCATENATE("R5C",'Mapa final'!$O$39),"")</f>
        <v/>
      </c>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 customHeight="1" x14ac:dyDescent="0.25">
      <c r="A51" s="99"/>
      <c r="B51" s="288"/>
      <c r="C51" s="288"/>
      <c r="D51" s="289"/>
      <c r="E51" s="329"/>
      <c r="F51" s="330"/>
      <c r="G51" s="330"/>
      <c r="H51" s="330"/>
      <c r="I51" s="331"/>
      <c r="J51" s="92" t="str">
        <f>IF(AND('Mapa final'!$Y$40="Muy Baja",'Mapa final'!$AA$40="Leve"),CONCATENATE("R6C",'Mapa final'!$O$40),"")</f>
        <v/>
      </c>
      <c r="K51" s="93" t="str">
        <f>IF(AND('Mapa final'!$Y$41="Muy Baja",'Mapa final'!$AA$41="Leve"),CONCATENATE("R6C",'Mapa final'!$O$41),"")</f>
        <v/>
      </c>
      <c r="L51" s="93" t="str">
        <f>IF(AND('Mapa final'!$Y$42="Muy Baja",'Mapa final'!$AA$42="Leve"),CONCATENATE("R6C",'Mapa final'!$O$42),"")</f>
        <v/>
      </c>
      <c r="M51" s="93" t="str">
        <f>IF(AND('Mapa final'!$Y$43="Muy Baja",'Mapa final'!$AA$43="Leve"),CONCATENATE("R6C",'Mapa final'!$O$43),"")</f>
        <v/>
      </c>
      <c r="N51" s="93" t="str">
        <f>IF(AND('Mapa final'!$Y$44="Muy Baja",'Mapa final'!$AA$44="Leve"),CONCATENATE("R6C",'Mapa final'!$O$44),"")</f>
        <v/>
      </c>
      <c r="O51" s="94" t="str">
        <f>IF(AND('Mapa final'!$Y$45="Muy Baja",'Mapa final'!$AA$45="Leve"),CONCATENATE("R6C",'Mapa final'!$O$45),"")</f>
        <v/>
      </c>
      <c r="P51" s="92" t="str">
        <f>IF(AND('Mapa final'!$Y$40="Muy Baja",'Mapa final'!$AA$40="Menor"),CONCATENATE("R6C",'Mapa final'!$O$40),"")</f>
        <v/>
      </c>
      <c r="Q51" s="93" t="str">
        <f>IF(AND('Mapa final'!$Y$41="Muy Baja",'Mapa final'!$AA$41="Menor"),CONCATENATE("R6C",'Mapa final'!$O$41),"")</f>
        <v/>
      </c>
      <c r="R51" s="93" t="str">
        <f>IF(AND('Mapa final'!$Y$42="Muy Baja",'Mapa final'!$AA$42="Menor"),CONCATENATE("R6C",'Mapa final'!$O$42),"")</f>
        <v/>
      </c>
      <c r="S51" s="93" t="str">
        <f>IF(AND('Mapa final'!$Y$43="Muy Baja",'Mapa final'!$AA$43="Menor"),CONCATENATE("R6C",'Mapa final'!$O$43),"")</f>
        <v/>
      </c>
      <c r="T51" s="93" t="str">
        <f>IF(AND('Mapa final'!$Y$44="Muy Baja",'Mapa final'!$AA$44="Menor"),CONCATENATE("R6C",'Mapa final'!$O$44),"")</f>
        <v/>
      </c>
      <c r="U51" s="94" t="str">
        <f>IF(AND('Mapa final'!$Y$45="Muy Baja",'Mapa final'!$AA$45="Menor"),CONCATENATE("R6C",'Mapa final'!$O$45),"")</f>
        <v/>
      </c>
      <c r="V51" s="83" t="str">
        <f>IF(AND('Mapa final'!$Y$40="Muy Baja",'Mapa final'!$AA$40="Moderado"),CONCATENATE("R6C",'Mapa final'!$O$40),"")</f>
        <v/>
      </c>
      <c r="W51" s="84" t="str">
        <f>IF(AND('Mapa final'!$Y$41="Muy Baja",'Mapa final'!$AA$41="Moderado"),CONCATENATE("R6C",'Mapa final'!$O$41),"")</f>
        <v/>
      </c>
      <c r="X51" s="84" t="str">
        <f>IF(AND('Mapa final'!$Y$42="Muy Baja",'Mapa final'!$AA$42="Moderado"),CONCATENATE("R6C",'Mapa final'!$O$42),"")</f>
        <v/>
      </c>
      <c r="Y51" s="84" t="str">
        <f>IF(AND('Mapa final'!$Y$43="Muy Baja",'Mapa final'!$AA$43="Moderado"),CONCATENATE("R6C",'Mapa final'!$O$43),"")</f>
        <v/>
      </c>
      <c r="Z51" s="84" t="str">
        <f>IF(AND('Mapa final'!$Y$44="Muy Baja",'Mapa final'!$AA$44="Moderado"),CONCATENATE("R6C",'Mapa final'!$O$44),"")</f>
        <v/>
      </c>
      <c r="AA51" s="85" t="str">
        <f>IF(AND('Mapa final'!$Y$45="Muy Baja",'Mapa final'!$AA$45="Moderado"),CONCATENATE("R6C",'Mapa final'!$O$45),"")</f>
        <v/>
      </c>
      <c r="AB51" s="67" t="str">
        <f>IF(AND('Mapa final'!$Y$40="Muy Baja",'Mapa final'!$AA$40="Mayor"),CONCATENATE("R6C",'Mapa final'!$O$40),"")</f>
        <v/>
      </c>
      <c r="AC51" s="68" t="str">
        <f>IF(AND('Mapa final'!$Y$41="Muy Baja",'Mapa final'!$AA$41="Mayor"),CONCATENATE("R6C",'Mapa final'!$O$41),"")</f>
        <v/>
      </c>
      <c r="AD51" s="73" t="str">
        <f>IF(AND('Mapa final'!$Y$42="Muy Baja",'Mapa final'!$AA$42="Mayor"),CONCATENATE("R6C",'Mapa final'!$O$42),"")</f>
        <v/>
      </c>
      <c r="AE51" s="73" t="str">
        <f>IF(AND('Mapa final'!$Y$43="Muy Baja",'Mapa final'!$AA$43="Mayor"),CONCATENATE("R6C",'Mapa final'!$O$43),"")</f>
        <v/>
      </c>
      <c r="AF51" s="73" t="str">
        <f>IF(AND('Mapa final'!$Y$44="Muy Baja",'Mapa final'!$AA$44="Mayor"),CONCATENATE("R6C",'Mapa final'!$O$44),"")</f>
        <v/>
      </c>
      <c r="AG51" s="69" t="str">
        <f>IF(AND('Mapa final'!$Y$45="Muy Baja",'Mapa final'!$AA$45="Mayor"),CONCATENATE("R6C",'Mapa final'!$O$45),"")</f>
        <v/>
      </c>
      <c r="AH51" s="70" t="str">
        <f>IF(AND('Mapa final'!$Y$40="Muy Baja",'Mapa final'!$AA$40="Catastrófico"),CONCATENATE("R6C",'Mapa final'!$O$40),"")</f>
        <v/>
      </c>
      <c r="AI51" s="71" t="str">
        <f>IF(AND('Mapa final'!$Y$41="Muy Baja",'Mapa final'!$AA$41="Catastrófico"),CONCATENATE("R6C",'Mapa final'!$O$41),"")</f>
        <v/>
      </c>
      <c r="AJ51" s="71" t="str">
        <f>IF(AND('Mapa final'!$Y$42="Muy Baja",'Mapa final'!$AA$42="Catastrófico"),CONCATENATE("R6C",'Mapa final'!$O$42),"")</f>
        <v/>
      </c>
      <c r="AK51" s="71" t="str">
        <f>IF(AND('Mapa final'!$Y$43="Muy Baja",'Mapa final'!$AA$43="Catastrófico"),CONCATENATE("R6C",'Mapa final'!$O$43),"")</f>
        <v/>
      </c>
      <c r="AL51" s="71" t="str">
        <f>IF(AND('Mapa final'!$Y$44="Muy Baja",'Mapa final'!$AA$44="Catastrófico"),CONCATENATE("R6C",'Mapa final'!$O$44),"")</f>
        <v/>
      </c>
      <c r="AM51" s="72" t="str">
        <f>IF(AND('Mapa final'!$Y$45="Muy Baja",'Mapa final'!$AA$45="Catastrófico"),CONCATENATE("R6C",'Mapa final'!$O$45),"")</f>
        <v/>
      </c>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ht="15" customHeight="1" x14ac:dyDescent="0.25">
      <c r="A52" s="99"/>
      <c r="B52" s="288"/>
      <c r="C52" s="288"/>
      <c r="D52" s="289"/>
      <c r="E52" s="329"/>
      <c r="F52" s="330"/>
      <c r="G52" s="330"/>
      <c r="H52" s="330"/>
      <c r="I52" s="331"/>
      <c r="J52" s="92" t="str">
        <f>IF(AND('Mapa final'!$Y$46="Muy Baja",'Mapa final'!$AA$46="Leve"),CONCATENATE("R7C",'Mapa final'!$O$46),"")</f>
        <v/>
      </c>
      <c r="K52" s="93" t="str">
        <f>IF(AND('Mapa final'!$Y$47="Muy Baja",'Mapa final'!$AA$47="Leve"),CONCATENATE("R7C",'Mapa final'!$O$47),"")</f>
        <v/>
      </c>
      <c r="L52" s="93" t="str">
        <f>IF(AND('Mapa final'!$Y$48="Muy Baja",'Mapa final'!$AA$48="Leve"),CONCATENATE("R7C",'Mapa final'!$O$48),"")</f>
        <v/>
      </c>
      <c r="M52" s="93" t="str">
        <f>IF(AND('Mapa final'!$Y$49="Muy Baja",'Mapa final'!$AA$49="Leve"),CONCATENATE("R7C",'Mapa final'!$O$49),"")</f>
        <v/>
      </c>
      <c r="N52" s="93" t="str">
        <f>IF(AND('Mapa final'!$Y$50="Muy Baja",'Mapa final'!$AA$50="Leve"),CONCATENATE("R7C",'Mapa final'!$O$50),"")</f>
        <v/>
      </c>
      <c r="O52" s="94" t="str">
        <f>IF(AND('Mapa final'!$Y$51="Muy Baja",'Mapa final'!$AA$51="Leve"),CONCATENATE("R7C",'Mapa final'!$O$51),"")</f>
        <v/>
      </c>
      <c r="P52" s="92" t="str">
        <f>IF(AND('Mapa final'!$Y$46="Muy Baja",'Mapa final'!$AA$46="Menor"),CONCATENATE("R7C",'Mapa final'!$O$46),"")</f>
        <v/>
      </c>
      <c r="Q52" s="93" t="str">
        <f>IF(AND('Mapa final'!$Y$47="Muy Baja",'Mapa final'!$AA$47="Menor"),CONCATENATE("R7C",'Mapa final'!$O$47),"")</f>
        <v/>
      </c>
      <c r="R52" s="93" t="str">
        <f>IF(AND('Mapa final'!$Y$48="Muy Baja",'Mapa final'!$AA$48="Menor"),CONCATENATE("R7C",'Mapa final'!$O$48),"")</f>
        <v/>
      </c>
      <c r="S52" s="93" t="str">
        <f>IF(AND('Mapa final'!$Y$49="Muy Baja",'Mapa final'!$AA$49="Menor"),CONCATENATE("R7C",'Mapa final'!$O$49),"")</f>
        <v/>
      </c>
      <c r="T52" s="93" t="str">
        <f>IF(AND('Mapa final'!$Y$50="Muy Baja",'Mapa final'!$AA$50="Menor"),CONCATENATE("R7C",'Mapa final'!$O$50),"")</f>
        <v/>
      </c>
      <c r="U52" s="94" t="str">
        <f>IF(AND('Mapa final'!$Y$51="Muy Baja",'Mapa final'!$AA$51="Menor"),CONCATENATE("R7C",'Mapa final'!$O$51),"")</f>
        <v/>
      </c>
      <c r="V52" s="83" t="str">
        <f>IF(AND('Mapa final'!$Y$46="Muy Baja",'Mapa final'!$AA$46="Moderado"),CONCATENATE("R7C",'Mapa final'!$O$46),"")</f>
        <v/>
      </c>
      <c r="W52" s="84" t="str">
        <f>IF(AND('Mapa final'!$Y$47="Muy Baja",'Mapa final'!$AA$47="Moderado"),CONCATENATE("R7C",'Mapa final'!$O$47),"")</f>
        <v/>
      </c>
      <c r="X52" s="84" t="str">
        <f>IF(AND('Mapa final'!$Y$48="Muy Baja",'Mapa final'!$AA$48="Moderado"),CONCATENATE("R7C",'Mapa final'!$O$48),"")</f>
        <v/>
      </c>
      <c r="Y52" s="84" t="str">
        <f>IF(AND('Mapa final'!$Y$49="Muy Baja",'Mapa final'!$AA$49="Moderado"),CONCATENATE("R7C",'Mapa final'!$O$49),"")</f>
        <v/>
      </c>
      <c r="Z52" s="84" t="str">
        <f>IF(AND('Mapa final'!$Y$50="Muy Baja",'Mapa final'!$AA$50="Moderado"),CONCATENATE("R7C",'Mapa final'!$O$50),"")</f>
        <v/>
      </c>
      <c r="AA52" s="85" t="str">
        <f>IF(AND('Mapa final'!$Y$51="Muy Baja",'Mapa final'!$AA$51="Moderado"),CONCATENATE("R7C",'Mapa final'!$O$51),"")</f>
        <v/>
      </c>
      <c r="AB52" s="67" t="str">
        <f>IF(AND('Mapa final'!$Y$46="Muy Baja",'Mapa final'!$AA$46="Mayor"),CONCATENATE("R7C",'Mapa final'!$O$46),"")</f>
        <v/>
      </c>
      <c r="AC52" s="68" t="str">
        <f>IF(AND('Mapa final'!$Y$47="Muy Baja",'Mapa final'!$AA$47="Mayor"),CONCATENATE("R7C",'Mapa final'!$O$47),"")</f>
        <v/>
      </c>
      <c r="AD52" s="73" t="str">
        <f>IF(AND('Mapa final'!$Y$48="Muy Baja",'Mapa final'!$AA$48="Mayor"),CONCATENATE("R7C",'Mapa final'!$O$48),"")</f>
        <v/>
      </c>
      <c r="AE52" s="73" t="str">
        <f>IF(AND('Mapa final'!$Y$49="Muy Baja",'Mapa final'!$AA$49="Mayor"),CONCATENATE("R7C",'Mapa final'!$O$49),"")</f>
        <v/>
      </c>
      <c r="AF52" s="73" t="str">
        <f>IF(AND('Mapa final'!$Y$50="Muy Baja",'Mapa final'!$AA$50="Mayor"),CONCATENATE("R7C",'Mapa final'!$O$50),"")</f>
        <v/>
      </c>
      <c r="AG52" s="69" t="str">
        <f>IF(AND('Mapa final'!$Y$51="Muy Baja",'Mapa final'!$AA$51="Mayor"),CONCATENATE("R7C",'Mapa final'!$O$51),"")</f>
        <v/>
      </c>
      <c r="AH52" s="70" t="str">
        <f>IF(AND('Mapa final'!$Y$46="Muy Baja",'Mapa final'!$AA$46="Catastrófico"),CONCATENATE("R7C",'Mapa final'!$O$46),"")</f>
        <v/>
      </c>
      <c r="AI52" s="71" t="str">
        <f>IF(AND('Mapa final'!$Y$47="Muy Baja",'Mapa final'!$AA$47="Catastrófico"),CONCATENATE("R7C",'Mapa final'!$O$47),"")</f>
        <v/>
      </c>
      <c r="AJ52" s="71" t="str">
        <f>IF(AND('Mapa final'!$Y$48="Muy Baja",'Mapa final'!$AA$48="Catastrófico"),CONCATENATE("R7C",'Mapa final'!$O$48),"")</f>
        <v/>
      </c>
      <c r="AK52" s="71" t="str">
        <f>IF(AND('Mapa final'!$Y$49="Muy Baja",'Mapa final'!$AA$49="Catastrófico"),CONCATENATE("R7C",'Mapa final'!$O$49),"")</f>
        <v/>
      </c>
      <c r="AL52" s="71" t="str">
        <f>IF(AND('Mapa final'!$Y$50="Muy Baja",'Mapa final'!$AA$50="Catastrófico"),CONCATENATE("R7C",'Mapa final'!$O$50),"")</f>
        <v/>
      </c>
      <c r="AM52" s="72" t="str">
        <f>IF(AND('Mapa final'!$Y$51="Muy Baja",'Mapa final'!$AA$51="Catastrófico"),CONCATENATE("R7C",'Mapa final'!$O$51),"")</f>
        <v/>
      </c>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288"/>
      <c r="C53" s="288"/>
      <c r="D53" s="289"/>
      <c r="E53" s="329"/>
      <c r="F53" s="330"/>
      <c r="G53" s="330"/>
      <c r="H53" s="330"/>
      <c r="I53" s="331"/>
      <c r="J53" s="92" t="str">
        <f>IF(AND('Mapa final'!$Y$52="Muy Baja",'Mapa final'!$AA$52="Leve"),CONCATENATE("R8C",'Mapa final'!$O$52),"")</f>
        <v/>
      </c>
      <c r="K53" s="93" t="str">
        <f>IF(AND('Mapa final'!$Y$53="Muy Baja",'Mapa final'!$AA$53="Leve"),CONCATENATE("R8C",'Mapa final'!$O$53),"")</f>
        <v/>
      </c>
      <c r="L53" s="93" t="str">
        <f>IF(AND('Mapa final'!$Y$54="Muy Baja",'Mapa final'!$AA$54="Leve"),CONCATENATE("R8C",'Mapa final'!$O$54),"")</f>
        <v/>
      </c>
      <c r="M53" s="93" t="str">
        <f>IF(AND('Mapa final'!$Y$55="Muy Baja",'Mapa final'!$AA$55="Leve"),CONCATENATE("R8C",'Mapa final'!$O$55),"")</f>
        <v/>
      </c>
      <c r="N53" s="93" t="str">
        <f>IF(AND('Mapa final'!$Y$56="Muy Baja",'Mapa final'!$AA$56="Leve"),CONCATENATE("R8C",'Mapa final'!$O$56),"")</f>
        <v/>
      </c>
      <c r="O53" s="94" t="str">
        <f>IF(AND('Mapa final'!$Y$57="Muy Baja",'Mapa final'!$AA$57="Leve"),CONCATENATE("R8C",'Mapa final'!$O$57),"")</f>
        <v/>
      </c>
      <c r="P53" s="92" t="str">
        <f>IF(AND('Mapa final'!$Y$52="Muy Baja",'Mapa final'!$AA$52="Menor"),CONCATENATE("R8C",'Mapa final'!$O$52),"")</f>
        <v/>
      </c>
      <c r="Q53" s="93" t="str">
        <f>IF(AND('Mapa final'!$Y$53="Muy Baja",'Mapa final'!$AA$53="Menor"),CONCATENATE("R8C",'Mapa final'!$O$53),"")</f>
        <v/>
      </c>
      <c r="R53" s="93" t="str">
        <f>IF(AND('Mapa final'!$Y$54="Muy Baja",'Mapa final'!$AA$54="Menor"),CONCATENATE("R8C",'Mapa final'!$O$54),"")</f>
        <v/>
      </c>
      <c r="S53" s="93" t="str">
        <f>IF(AND('Mapa final'!$Y$55="Muy Baja",'Mapa final'!$AA$55="Menor"),CONCATENATE("R8C",'Mapa final'!$O$55),"")</f>
        <v/>
      </c>
      <c r="T53" s="93" t="str">
        <f>IF(AND('Mapa final'!$Y$56="Muy Baja",'Mapa final'!$AA$56="Menor"),CONCATENATE("R8C",'Mapa final'!$O$56),"")</f>
        <v/>
      </c>
      <c r="U53" s="94" t="str">
        <f>IF(AND('Mapa final'!$Y$57="Muy Baja",'Mapa final'!$AA$57="Menor"),CONCATENATE("R8C",'Mapa final'!$O$57),"")</f>
        <v/>
      </c>
      <c r="V53" s="83" t="str">
        <f>IF(AND('Mapa final'!$Y$52="Muy Baja",'Mapa final'!$AA$52="Moderado"),CONCATENATE("R8C",'Mapa final'!$O$52),"")</f>
        <v/>
      </c>
      <c r="W53" s="84" t="str">
        <f>IF(AND('Mapa final'!$Y$53="Muy Baja",'Mapa final'!$AA$53="Moderado"),CONCATENATE("R8C",'Mapa final'!$O$53),"")</f>
        <v/>
      </c>
      <c r="X53" s="84" t="str">
        <f>IF(AND('Mapa final'!$Y$54="Muy Baja",'Mapa final'!$AA$54="Moderado"),CONCATENATE("R8C",'Mapa final'!$O$54),"")</f>
        <v/>
      </c>
      <c r="Y53" s="84" t="str">
        <f>IF(AND('Mapa final'!$Y$55="Muy Baja",'Mapa final'!$AA$55="Moderado"),CONCATENATE("R8C",'Mapa final'!$O$55),"")</f>
        <v/>
      </c>
      <c r="Z53" s="84" t="str">
        <f>IF(AND('Mapa final'!$Y$56="Muy Baja",'Mapa final'!$AA$56="Moderado"),CONCATENATE("R8C",'Mapa final'!$O$56),"")</f>
        <v/>
      </c>
      <c r="AA53" s="85" t="str">
        <f>IF(AND('Mapa final'!$Y$57="Muy Baja",'Mapa final'!$AA$57="Moderado"),CONCATENATE("R8C",'Mapa final'!$O$57),"")</f>
        <v/>
      </c>
      <c r="AB53" s="67" t="str">
        <f>IF(AND('Mapa final'!$Y$52="Muy Baja",'Mapa final'!$AA$52="Mayor"),CONCATENATE("R8C",'Mapa final'!$O$52),"")</f>
        <v/>
      </c>
      <c r="AC53" s="68" t="str">
        <f>IF(AND('Mapa final'!$Y$53="Muy Baja",'Mapa final'!$AA$53="Mayor"),CONCATENATE("R8C",'Mapa final'!$O$53),"")</f>
        <v/>
      </c>
      <c r="AD53" s="73" t="str">
        <f>IF(AND('Mapa final'!$Y$54="Muy Baja",'Mapa final'!$AA$54="Mayor"),CONCATENATE("R8C",'Mapa final'!$O$54),"")</f>
        <v/>
      </c>
      <c r="AE53" s="73" t="str">
        <f>IF(AND('Mapa final'!$Y$55="Muy Baja",'Mapa final'!$AA$55="Mayor"),CONCATENATE("R8C",'Mapa final'!$O$55),"")</f>
        <v/>
      </c>
      <c r="AF53" s="73" t="str">
        <f>IF(AND('Mapa final'!$Y$56="Muy Baja",'Mapa final'!$AA$56="Mayor"),CONCATENATE("R8C",'Mapa final'!$O$56),"")</f>
        <v/>
      </c>
      <c r="AG53" s="69" t="str">
        <f>IF(AND('Mapa final'!$Y$57="Muy Baja",'Mapa final'!$AA$57="Mayor"),CONCATENATE("R8C",'Mapa final'!$O$57),"")</f>
        <v/>
      </c>
      <c r="AH53" s="70" t="str">
        <f>IF(AND('Mapa final'!$Y$52="Muy Baja",'Mapa final'!$AA$52="Catastrófico"),CONCATENATE("R8C",'Mapa final'!$O$52),"")</f>
        <v/>
      </c>
      <c r="AI53" s="71" t="str">
        <f>IF(AND('Mapa final'!$Y$53="Muy Baja",'Mapa final'!$AA$53="Catastrófico"),CONCATENATE("R8C",'Mapa final'!$O$53),"")</f>
        <v/>
      </c>
      <c r="AJ53" s="71" t="str">
        <f>IF(AND('Mapa final'!$Y$54="Muy Baja",'Mapa final'!$AA$54="Catastrófico"),CONCATENATE("R8C",'Mapa final'!$O$54),"")</f>
        <v/>
      </c>
      <c r="AK53" s="71" t="str">
        <f>IF(AND('Mapa final'!$Y$55="Muy Baja",'Mapa final'!$AA$55="Catastrófico"),CONCATENATE("R8C",'Mapa final'!$O$55),"")</f>
        <v/>
      </c>
      <c r="AL53" s="71" t="str">
        <f>IF(AND('Mapa final'!$Y$56="Muy Baja",'Mapa final'!$AA$56="Catastrófico"),CONCATENATE("R8C",'Mapa final'!$O$56),"")</f>
        <v/>
      </c>
      <c r="AM53" s="72" t="str">
        <f>IF(AND('Mapa final'!$Y$57="Muy Baja",'Mapa final'!$AA$57="Catastrófico"),CONCATENATE("R8C",'Mapa final'!$O$57),"")</f>
        <v/>
      </c>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288"/>
      <c r="C54" s="288"/>
      <c r="D54" s="289"/>
      <c r="E54" s="329"/>
      <c r="F54" s="330"/>
      <c r="G54" s="330"/>
      <c r="H54" s="330"/>
      <c r="I54" s="331"/>
      <c r="J54" s="92" t="str">
        <f>IF(AND('Mapa final'!$Y$58="Muy Baja",'Mapa final'!$AA$58="Leve"),CONCATENATE("R9C",'Mapa final'!$O$58),"")</f>
        <v/>
      </c>
      <c r="K54" s="93" t="str">
        <f>IF(AND('Mapa final'!$Y$59="Muy Baja",'Mapa final'!$AA$59="Leve"),CONCATENATE("R9C",'Mapa final'!$O$59),"")</f>
        <v/>
      </c>
      <c r="L54" s="93" t="str">
        <f>IF(AND('Mapa final'!$Y$60="Muy Baja",'Mapa final'!$AA$60="Leve"),CONCATENATE("R9C",'Mapa final'!$O$60),"")</f>
        <v/>
      </c>
      <c r="M54" s="93" t="str">
        <f>IF(AND('Mapa final'!$Y$61="Muy Baja",'Mapa final'!$AA$61="Leve"),CONCATENATE("R9C",'Mapa final'!$O$61),"")</f>
        <v/>
      </c>
      <c r="N54" s="93" t="str">
        <f>IF(AND('Mapa final'!$Y$62="Muy Baja",'Mapa final'!$AA$62="Leve"),CONCATENATE("R9C",'Mapa final'!$O$62),"")</f>
        <v/>
      </c>
      <c r="O54" s="94" t="str">
        <f>IF(AND('Mapa final'!$Y$63="Muy Baja",'Mapa final'!$AA$63="Leve"),CONCATENATE("R9C",'Mapa final'!$O$63),"")</f>
        <v/>
      </c>
      <c r="P54" s="92" t="str">
        <f>IF(AND('Mapa final'!$Y$58="Muy Baja",'Mapa final'!$AA$58="Menor"),CONCATENATE("R9C",'Mapa final'!$O$58),"")</f>
        <v/>
      </c>
      <c r="Q54" s="93" t="str">
        <f>IF(AND('Mapa final'!$Y$59="Muy Baja",'Mapa final'!$AA$59="Menor"),CONCATENATE("R9C",'Mapa final'!$O$59),"")</f>
        <v/>
      </c>
      <c r="R54" s="93" t="str">
        <f>IF(AND('Mapa final'!$Y$60="Muy Baja",'Mapa final'!$AA$60="Menor"),CONCATENATE("R9C",'Mapa final'!$O$60),"")</f>
        <v/>
      </c>
      <c r="S54" s="93" t="str">
        <f>IF(AND('Mapa final'!$Y$61="Muy Baja",'Mapa final'!$AA$61="Menor"),CONCATENATE("R9C",'Mapa final'!$O$61),"")</f>
        <v/>
      </c>
      <c r="T54" s="93" t="str">
        <f>IF(AND('Mapa final'!$Y$62="Muy Baja",'Mapa final'!$AA$62="Menor"),CONCATENATE("R9C",'Mapa final'!$O$62),"")</f>
        <v/>
      </c>
      <c r="U54" s="94" t="str">
        <f>IF(AND('Mapa final'!$Y$63="Muy Baja",'Mapa final'!$AA$63="Menor"),CONCATENATE("R9C",'Mapa final'!$O$63),"")</f>
        <v/>
      </c>
      <c r="V54" s="83" t="str">
        <f>IF(AND('Mapa final'!$Y$58="Muy Baja",'Mapa final'!$AA$58="Moderado"),CONCATENATE("R9C",'Mapa final'!$O$58),"")</f>
        <v/>
      </c>
      <c r="W54" s="84" t="str">
        <f>IF(AND('Mapa final'!$Y$59="Muy Baja",'Mapa final'!$AA$59="Moderado"),CONCATENATE("R9C",'Mapa final'!$O$59),"")</f>
        <v/>
      </c>
      <c r="X54" s="84" t="str">
        <f>IF(AND('Mapa final'!$Y$60="Muy Baja",'Mapa final'!$AA$60="Moderado"),CONCATENATE("R9C",'Mapa final'!$O$60),"")</f>
        <v/>
      </c>
      <c r="Y54" s="84" t="str">
        <f>IF(AND('Mapa final'!$Y$61="Muy Baja",'Mapa final'!$AA$61="Moderado"),CONCATENATE("R9C",'Mapa final'!$O$61),"")</f>
        <v/>
      </c>
      <c r="Z54" s="84" t="str">
        <f>IF(AND('Mapa final'!$Y$62="Muy Baja",'Mapa final'!$AA$62="Moderado"),CONCATENATE("R9C",'Mapa final'!$O$62),"")</f>
        <v/>
      </c>
      <c r="AA54" s="85" t="str">
        <f>IF(AND('Mapa final'!$Y$63="Muy Baja",'Mapa final'!$AA$63="Moderado"),CONCATENATE("R9C",'Mapa final'!$O$63),"")</f>
        <v/>
      </c>
      <c r="AB54" s="67" t="str">
        <f>IF(AND('Mapa final'!$Y$58="Muy Baja",'Mapa final'!$AA$58="Mayor"),CONCATENATE("R9C",'Mapa final'!$O$58),"")</f>
        <v/>
      </c>
      <c r="AC54" s="68" t="str">
        <f>IF(AND('Mapa final'!$Y$59="Muy Baja",'Mapa final'!$AA$59="Mayor"),CONCATENATE("R9C",'Mapa final'!$O$59),"")</f>
        <v/>
      </c>
      <c r="AD54" s="73" t="str">
        <f>IF(AND('Mapa final'!$Y$60="Muy Baja",'Mapa final'!$AA$60="Mayor"),CONCATENATE("R9C",'Mapa final'!$O$60),"")</f>
        <v/>
      </c>
      <c r="AE54" s="73" t="str">
        <f>IF(AND('Mapa final'!$Y$61="Muy Baja",'Mapa final'!$AA$61="Mayor"),CONCATENATE("R9C",'Mapa final'!$O$61),"")</f>
        <v/>
      </c>
      <c r="AF54" s="73" t="str">
        <f>IF(AND('Mapa final'!$Y$62="Muy Baja",'Mapa final'!$AA$62="Mayor"),CONCATENATE("R9C",'Mapa final'!$O$62),"")</f>
        <v/>
      </c>
      <c r="AG54" s="69" t="str">
        <f>IF(AND('Mapa final'!$Y$63="Muy Baja",'Mapa final'!$AA$63="Mayor"),CONCATENATE("R9C",'Mapa final'!$O$63),"")</f>
        <v/>
      </c>
      <c r="AH54" s="70" t="str">
        <f>IF(AND('Mapa final'!$Y$58="Muy Baja",'Mapa final'!$AA$58="Catastrófico"),CONCATENATE("R9C",'Mapa final'!$O$58),"")</f>
        <v/>
      </c>
      <c r="AI54" s="71" t="str">
        <f>IF(AND('Mapa final'!$Y$59="Muy Baja",'Mapa final'!$AA$59="Catastrófico"),CONCATENATE("R9C",'Mapa final'!$O$59),"")</f>
        <v/>
      </c>
      <c r="AJ54" s="71" t="str">
        <f>IF(AND('Mapa final'!$Y$60="Muy Baja",'Mapa final'!$AA$60="Catastrófico"),CONCATENATE("R9C",'Mapa final'!$O$60),"")</f>
        <v/>
      </c>
      <c r="AK54" s="71" t="str">
        <f>IF(AND('Mapa final'!$Y$61="Muy Baja",'Mapa final'!$AA$61="Catastrófico"),CONCATENATE("R9C",'Mapa final'!$O$61),"")</f>
        <v/>
      </c>
      <c r="AL54" s="71" t="str">
        <f>IF(AND('Mapa final'!$Y$62="Muy Baja",'Mapa final'!$AA$62="Catastrófico"),CONCATENATE("R9C",'Mapa final'!$O$62),"")</f>
        <v/>
      </c>
      <c r="AM54" s="72" t="str">
        <f>IF(AND('Mapa final'!$Y$63="Muy Baja",'Mapa final'!$AA$63="Catastrófico"),CONCATENATE("R9C",'Mapa final'!$O$63),"")</f>
        <v/>
      </c>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ht="15.75" customHeight="1" thickBot="1" x14ac:dyDescent="0.3">
      <c r="A55" s="99"/>
      <c r="B55" s="288"/>
      <c r="C55" s="288"/>
      <c r="D55" s="289"/>
      <c r="E55" s="332"/>
      <c r="F55" s="333"/>
      <c r="G55" s="333"/>
      <c r="H55" s="333"/>
      <c r="I55" s="334"/>
      <c r="J55" s="95" t="str">
        <f>IF(AND('Mapa final'!$Y$64="Muy Baja",'Mapa final'!$AA$64="Leve"),CONCATENATE("R10C",'Mapa final'!$O$64),"")</f>
        <v/>
      </c>
      <c r="K55" s="96" t="str">
        <f>IF(AND('Mapa final'!$Y$65="Muy Baja",'Mapa final'!$AA$65="Leve"),CONCATENATE("R10C",'Mapa final'!$O$65),"")</f>
        <v/>
      </c>
      <c r="L55" s="96" t="str">
        <f>IF(AND('Mapa final'!$Y$66="Muy Baja",'Mapa final'!$AA$66="Leve"),CONCATENATE("R10C",'Mapa final'!$O$66),"")</f>
        <v/>
      </c>
      <c r="M55" s="96" t="str">
        <f>IF(AND('Mapa final'!$Y$67="Muy Baja",'Mapa final'!$AA$67="Leve"),CONCATENATE("R10C",'Mapa final'!$O$67),"")</f>
        <v/>
      </c>
      <c r="N55" s="96" t="str">
        <f>IF(AND('Mapa final'!$Y$68="Muy Baja",'Mapa final'!$AA$68="Leve"),CONCATENATE("R10C",'Mapa final'!$O$68),"")</f>
        <v/>
      </c>
      <c r="O55" s="97" t="str">
        <f>IF(AND('Mapa final'!$Y$69="Muy Baja",'Mapa final'!$AA$69="Leve"),CONCATENATE("R10C",'Mapa final'!$O$69),"")</f>
        <v/>
      </c>
      <c r="P55" s="95" t="str">
        <f>IF(AND('Mapa final'!$Y$64="Muy Baja",'Mapa final'!$AA$64="Menor"),CONCATENATE("R10C",'Mapa final'!$O$64),"")</f>
        <v/>
      </c>
      <c r="Q55" s="96" t="str">
        <f>IF(AND('Mapa final'!$Y$65="Muy Baja",'Mapa final'!$AA$65="Menor"),CONCATENATE("R10C",'Mapa final'!$O$65),"")</f>
        <v/>
      </c>
      <c r="R55" s="96" t="str">
        <f>IF(AND('Mapa final'!$Y$66="Muy Baja",'Mapa final'!$AA$66="Menor"),CONCATENATE("R10C",'Mapa final'!$O$66),"")</f>
        <v/>
      </c>
      <c r="S55" s="96" t="str">
        <f>IF(AND('Mapa final'!$Y$67="Muy Baja",'Mapa final'!$AA$67="Menor"),CONCATENATE("R10C",'Mapa final'!$O$67),"")</f>
        <v/>
      </c>
      <c r="T55" s="96" t="str">
        <f>IF(AND('Mapa final'!$Y$68="Muy Baja",'Mapa final'!$AA$68="Menor"),CONCATENATE("R10C",'Mapa final'!$O$68),"")</f>
        <v/>
      </c>
      <c r="U55" s="97" t="str">
        <f>IF(AND('Mapa final'!$Y$69="Muy Baja",'Mapa final'!$AA$69="Menor"),CONCATENATE("R10C",'Mapa final'!$O$69),"")</f>
        <v/>
      </c>
      <c r="V55" s="86" t="str">
        <f>IF(AND('Mapa final'!$Y$64="Muy Baja",'Mapa final'!$AA$64="Moderado"),CONCATENATE("R10C",'Mapa final'!$O$64),"")</f>
        <v/>
      </c>
      <c r="W55" s="87" t="str">
        <f>IF(AND('Mapa final'!$Y$65="Muy Baja",'Mapa final'!$AA$65="Moderado"),CONCATENATE("R10C",'Mapa final'!$O$65),"")</f>
        <v/>
      </c>
      <c r="X55" s="87" t="str">
        <f>IF(AND('Mapa final'!$Y$66="Muy Baja",'Mapa final'!$AA$66="Moderado"),CONCATENATE("R10C",'Mapa final'!$O$66),"")</f>
        <v/>
      </c>
      <c r="Y55" s="87" t="str">
        <f>IF(AND('Mapa final'!$Y$67="Muy Baja",'Mapa final'!$AA$67="Moderado"),CONCATENATE("R10C",'Mapa final'!$O$67),"")</f>
        <v/>
      </c>
      <c r="Z55" s="87" t="str">
        <f>IF(AND('Mapa final'!$Y$68="Muy Baja",'Mapa final'!$AA$68="Moderado"),CONCATENATE("R10C",'Mapa final'!$O$68),"")</f>
        <v/>
      </c>
      <c r="AA55" s="88" t="str">
        <f>IF(AND('Mapa final'!$Y$69="Muy Baja",'Mapa final'!$AA$69="Moderado"),CONCATENATE("R10C",'Mapa final'!$O$69),"")</f>
        <v/>
      </c>
      <c r="AB55" s="74" t="str">
        <f>IF(AND('Mapa final'!$Y$64="Muy Baja",'Mapa final'!$AA$64="Mayor"),CONCATENATE("R10C",'Mapa final'!$O$64),"")</f>
        <v/>
      </c>
      <c r="AC55" s="75" t="str">
        <f>IF(AND('Mapa final'!$Y$65="Muy Baja",'Mapa final'!$AA$65="Mayor"),CONCATENATE("R10C",'Mapa final'!$O$65),"")</f>
        <v/>
      </c>
      <c r="AD55" s="75" t="str">
        <f>IF(AND('Mapa final'!$Y$66="Muy Baja",'Mapa final'!$AA$66="Mayor"),CONCATENATE("R10C",'Mapa final'!$O$66),"")</f>
        <v/>
      </c>
      <c r="AE55" s="75" t="str">
        <f>IF(AND('Mapa final'!$Y$67="Muy Baja",'Mapa final'!$AA$67="Mayor"),CONCATENATE("R10C",'Mapa final'!$O$67),"")</f>
        <v/>
      </c>
      <c r="AF55" s="75" t="str">
        <f>IF(AND('Mapa final'!$Y$68="Muy Baja",'Mapa final'!$AA$68="Mayor"),CONCATENATE("R10C",'Mapa final'!$O$68),"")</f>
        <v/>
      </c>
      <c r="AG55" s="76" t="str">
        <f>IF(AND('Mapa final'!$Y$69="Muy Baja",'Mapa final'!$AA$69="Mayor"),CONCATENATE("R10C",'Mapa final'!$O$69),"")</f>
        <v/>
      </c>
      <c r="AH55" s="77" t="str">
        <f>IF(AND('Mapa final'!$Y$64="Muy Baja",'Mapa final'!$AA$64="Catastrófico"),CONCATENATE("R10C",'Mapa final'!$O$64),"")</f>
        <v/>
      </c>
      <c r="AI55" s="78" t="str">
        <f>IF(AND('Mapa final'!$Y$65="Muy Baja",'Mapa final'!$AA$65="Catastrófico"),CONCATENATE("R10C",'Mapa final'!$O$65),"")</f>
        <v/>
      </c>
      <c r="AJ55" s="78" t="str">
        <f>IF(AND('Mapa final'!$Y$66="Muy Baja",'Mapa final'!$AA$66="Catastrófico"),CONCATENATE("R10C",'Mapa final'!$O$66),"")</f>
        <v/>
      </c>
      <c r="AK55" s="78" t="str">
        <f>IF(AND('Mapa final'!$Y$67="Muy Baja",'Mapa final'!$AA$67="Catastrófico"),CONCATENATE("R10C",'Mapa final'!$O$67),"")</f>
        <v/>
      </c>
      <c r="AL55" s="78" t="str">
        <f>IF(AND('Mapa final'!$Y$68="Muy Baja",'Mapa final'!$AA$68="Catastrófico"),CONCATENATE("R10C",'Mapa final'!$O$68),"")</f>
        <v/>
      </c>
      <c r="AM55" s="79" t="str">
        <f>IF(AND('Mapa final'!$Y$69="Muy Baja",'Mapa final'!$AA$69="Catastrófico"),CONCATENATE("R10C",'Mapa final'!$O$69),"")</f>
        <v/>
      </c>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326" t="s">
        <v>112</v>
      </c>
      <c r="K56" s="327"/>
      <c r="L56" s="327"/>
      <c r="M56" s="327"/>
      <c r="N56" s="327"/>
      <c r="O56" s="328"/>
      <c r="P56" s="326" t="s">
        <v>111</v>
      </c>
      <c r="Q56" s="327"/>
      <c r="R56" s="327"/>
      <c r="S56" s="327"/>
      <c r="T56" s="327"/>
      <c r="U56" s="328"/>
      <c r="V56" s="326" t="s">
        <v>110</v>
      </c>
      <c r="W56" s="327"/>
      <c r="X56" s="327"/>
      <c r="Y56" s="327"/>
      <c r="Z56" s="327"/>
      <c r="AA56" s="328"/>
      <c r="AB56" s="326" t="s">
        <v>109</v>
      </c>
      <c r="AC56" s="335"/>
      <c r="AD56" s="327"/>
      <c r="AE56" s="327"/>
      <c r="AF56" s="327"/>
      <c r="AG56" s="328"/>
      <c r="AH56" s="326" t="s">
        <v>108</v>
      </c>
      <c r="AI56" s="327"/>
      <c r="AJ56" s="327"/>
      <c r="AK56" s="327"/>
      <c r="AL56" s="327"/>
      <c r="AM56" s="328"/>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329"/>
      <c r="K57" s="330"/>
      <c r="L57" s="330"/>
      <c r="M57" s="330"/>
      <c r="N57" s="330"/>
      <c r="O57" s="331"/>
      <c r="P57" s="329"/>
      <c r="Q57" s="330"/>
      <c r="R57" s="330"/>
      <c r="S57" s="330"/>
      <c r="T57" s="330"/>
      <c r="U57" s="331"/>
      <c r="V57" s="329"/>
      <c r="W57" s="330"/>
      <c r="X57" s="330"/>
      <c r="Y57" s="330"/>
      <c r="Z57" s="330"/>
      <c r="AA57" s="331"/>
      <c r="AB57" s="329"/>
      <c r="AC57" s="330"/>
      <c r="AD57" s="330"/>
      <c r="AE57" s="330"/>
      <c r="AF57" s="330"/>
      <c r="AG57" s="331"/>
      <c r="AH57" s="329"/>
      <c r="AI57" s="330"/>
      <c r="AJ57" s="330"/>
      <c r="AK57" s="330"/>
      <c r="AL57" s="330"/>
      <c r="AM57" s="331"/>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329"/>
      <c r="K58" s="330"/>
      <c r="L58" s="330"/>
      <c r="M58" s="330"/>
      <c r="N58" s="330"/>
      <c r="O58" s="331"/>
      <c r="P58" s="329"/>
      <c r="Q58" s="330"/>
      <c r="R58" s="330"/>
      <c r="S58" s="330"/>
      <c r="T58" s="330"/>
      <c r="U58" s="331"/>
      <c r="V58" s="329"/>
      <c r="W58" s="330"/>
      <c r="X58" s="330"/>
      <c r="Y58" s="330"/>
      <c r="Z58" s="330"/>
      <c r="AA58" s="331"/>
      <c r="AB58" s="329"/>
      <c r="AC58" s="330"/>
      <c r="AD58" s="330"/>
      <c r="AE58" s="330"/>
      <c r="AF58" s="330"/>
      <c r="AG58" s="331"/>
      <c r="AH58" s="329"/>
      <c r="AI58" s="330"/>
      <c r="AJ58" s="330"/>
      <c r="AK58" s="330"/>
      <c r="AL58" s="330"/>
      <c r="AM58" s="331"/>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329"/>
      <c r="K59" s="330"/>
      <c r="L59" s="330"/>
      <c r="M59" s="330"/>
      <c r="N59" s="330"/>
      <c r="O59" s="331"/>
      <c r="P59" s="329"/>
      <c r="Q59" s="330"/>
      <c r="R59" s="330"/>
      <c r="S59" s="330"/>
      <c r="T59" s="330"/>
      <c r="U59" s="331"/>
      <c r="V59" s="329"/>
      <c r="W59" s="330"/>
      <c r="X59" s="330"/>
      <c r="Y59" s="330"/>
      <c r="Z59" s="330"/>
      <c r="AA59" s="331"/>
      <c r="AB59" s="329"/>
      <c r="AC59" s="330"/>
      <c r="AD59" s="330"/>
      <c r="AE59" s="330"/>
      <c r="AF59" s="330"/>
      <c r="AG59" s="331"/>
      <c r="AH59" s="329"/>
      <c r="AI59" s="330"/>
      <c r="AJ59" s="330"/>
      <c r="AK59" s="330"/>
      <c r="AL59" s="330"/>
      <c r="AM59" s="331"/>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329"/>
      <c r="K60" s="330"/>
      <c r="L60" s="330"/>
      <c r="M60" s="330"/>
      <c r="N60" s="330"/>
      <c r="O60" s="331"/>
      <c r="P60" s="329"/>
      <c r="Q60" s="330"/>
      <c r="R60" s="330"/>
      <c r="S60" s="330"/>
      <c r="T60" s="330"/>
      <c r="U60" s="331"/>
      <c r="V60" s="329"/>
      <c r="W60" s="330"/>
      <c r="X60" s="330"/>
      <c r="Y60" s="330"/>
      <c r="Z60" s="330"/>
      <c r="AA60" s="331"/>
      <c r="AB60" s="329"/>
      <c r="AC60" s="330"/>
      <c r="AD60" s="330"/>
      <c r="AE60" s="330"/>
      <c r="AF60" s="330"/>
      <c r="AG60" s="331"/>
      <c r="AH60" s="329"/>
      <c r="AI60" s="330"/>
      <c r="AJ60" s="330"/>
      <c r="AK60" s="330"/>
      <c r="AL60" s="330"/>
      <c r="AM60" s="331"/>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ht="15.75" thickBot="1" x14ac:dyDescent="0.3">
      <c r="A61" s="99"/>
      <c r="B61" s="99"/>
      <c r="C61" s="99"/>
      <c r="D61" s="99"/>
      <c r="E61" s="99"/>
      <c r="F61" s="99"/>
      <c r="G61" s="99"/>
      <c r="H61" s="99"/>
      <c r="I61" s="99"/>
      <c r="J61" s="332"/>
      <c r="K61" s="333"/>
      <c r="L61" s="333"/>
      <c r="M61" s="333"/>
      <c r="N61" s="333"/>
      <c r="O61" s="334"/>
      <c r="P61" s="332"/>
      <c r="Q61" s="333"/>
      <c r="R61" s="333"/>
      <c r="S61" s="333"/>
      <c r="T61" s="333"/>
      <c r="U61" s="334"/>
      <c r="V61" s="332"/>
      <c r="W61" s="333"/>
      <c r="X61" s="333"/>
      <c r="Y61" s="333"/>
      <c r="Z61" s="333"/>
      <c r="AA61" s="334"/>
      <c r="AB61" s="332"/>
      <c r="AC61" s="333"/>
      <c r="AD61" s="333"/>
      <c r="AE61" s="333"/>
      <c r="AF61" s="333"/>
      <c r="AG61" s="334"/>
      <c r="AH61" s="332"/>
      <c r="AI61" s="333"/>
      <c r="AJ61" s="333"/>
      <c r="AK61" s="333"/>
      <c r="AL61" s="333"/>
      <c r="AM61" s="334"/>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row>
    <row r="63" spans="1:80" ht="15" customHeight="1" x14ac:dyDescent="0.25">
      <c r="A63" s="99"/>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99"/>
      <c r="AV63" s="99"/>
      <c r="AW63" s="99"/>
      <c r="AX63" s="99"/>
      <c r="AY63" s="99"/>
      <c r="AZ63" s="99"/>
      <c r="BA63" s="99"/>
      <c r="BB63" s="99"/>
      <c r="BC63" s="99"/>
      <c r="BD63" s="99"/>
      <c r="BE63" s="99"/>
      <c r="BF63" s="99"/>
      <c r="BG63" s="99"/>
      <c r="BH63" s="99"/>
    </row>
    <row r="64" spans="1:80" ht="15" customHeight="1" x14ac:dyDescent="0.25">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99"/>
      <c r="AV64" s="99"/>
      <c r="AW64" s="99"/>
      <c r="AX64" s="99"/>
      <c r="AY64" s="99"/>
      <c r="AZ64" s="99"/>
      <c r="BA64" s="99"/>
      <c r="BB64" s="99"/>
      <c r="BC64" s="99"/>
      <c r="BD64" s="99"/>
      <c r="BE64" s="99"/>
      <c r="BF64" s="99"/>
      <c r="BG64" s="99"/>
      <c r="BH64" s="99"/>
    </row>
    <row r="65" spans="1:6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row>
    <row r="66" spans="1:6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row>
    <row r="67" spans="1:6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row>
    <row r="68" spans="1:6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row>
    <row r="69" spans="1:6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row>
    <row r="70" spans="1:6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row>
    <row r="71" spans="1:6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row>
    <row r="72" spans="1:6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row>
    <row r="73" spans="1:6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row>
    <row r="74" spans="1:6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row>
    <row r="75" spans="1:6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row>
    <row r="76" spans="1:6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row>
    <row r="77" spans="1:6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row>
    <row r="78" spans="1:6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row>
    <row r="79" spans="1:6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row>
    <row r="80" spans="1:6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row>
    <row r="81" spans="1:60"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row>
    <row r="82" spans="1:60"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row>
    <row r="83" spans="1:60"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row>
    <row r="84" spans="1:60"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row>
    <row r="85" spans="1:60"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row>
    <row r="86" spans="1:60"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row>
    <row r="87" spans="1:60"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row>
    <row r="88" spans="1:60"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row>
    <row r="89" spans="1:60"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row>
    <row r="90" spans="1:60"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row>
    <row r="91" spans="1:60"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row>
    <row r="92" spans="1:60"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row>
    <row r="93" spans="1:60"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row>
    <row r="94" spans="1:60"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row>
    <row r="95" spans="1:60"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row>
    <row r="96" spans="1:60"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row>
    <row r="97" spans="1:60"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row>
    <row r="98" spans="1:60"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row>
    <row r="99" spans="1:60"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row>
    <row r="100" spans="1:60"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row>
    <row r="101" spans="1:60"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row>
    <row r="102" spans="1:60"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row>
    <row r="103" spans="1:60"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row>
    <row r="104" spans="1:60"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row>
    <row r="105" spans="1:60"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row>
    <row r="106" spans="1:60"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row>
    <row r="107" spans="1:60"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row>
    <row r="108" spans="1:60"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row>
    <row r="109" spans="1:60"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row>
    <row r="110" spans="1:60"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row>
    <row r="111" spans="1:60"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row>
    <row r="112" spans="1:60"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row>
    <row r="113" spans="1:60"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row>
    <row r="114" spans="1:60"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row>
    <row r="115" spans="1:60"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row>
    <row r="116" spans="1:60"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row>
    <row r="117" spans="1:60"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row>
    <row r="118" spans="1:60"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row>
    <row r="119" spans="1:60"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row>
    <row r="120" spans="1:60"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row>
    <row r="121" spans="1:60"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row>
    <row r="122" spans="1:60" x14ac:dyDescent="0.25">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row>
    <row r="123" spans="1:60" x14ac:dyDescent="0.25">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row>
    <row r="124" spans="1:60" x14ac:dyDescent="0.25">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row>
    <row r="125" spans="1:60" x14ac:dyDescent="0.25">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row>
    <row r="126" spans="1:60" x14ac:dyDescent="0.25">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row>
    <row r="127" spans="1:60" x14ac:dyDescent="0.25">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row>
    <row r="128" spans="1:60" x14ac:dyDescent="0.25">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row>
    <row r="129" spans="1:60" x14ac:dyDescent="0.2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row>
    <row r="130" spans="1:60" x14ac:dyDescent="0.25">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row>
    <row r="131" spans="1:60" x14ac:dyDescent="0.25">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row>
    <row r="132" spans="1:60" x14ac:dyDescent="0.25">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row>
    <row r="133" spans="1:60" x14ac:dyDescent="0.25">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row>
    <row r="134" spans="1:60" x14ac:dyDescent="0.25">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row>
    <row r="135" spans="1:60" x14ac:dyDescent="0.25">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row>
    <row r="136" spans="1:60" x14ac:dyDescent="0.25">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row>
    <row r="137" spans="1:60" x14ac:dyDescent="0.25">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row>
    <row r="138" spans="1:60" x14ac:dyDescent="0.25">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row>
    <row r="139" spans="1:60" x14ac:dyDescent="0.25">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row>
    <row r="140" spans="1:60" x14ac:dyDescent="0.25">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row>
    <row r="141" spans="1:60" x14ac:dyDescent="0.25">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row>
    <row r="142" spans="1:60" x14ac:dyDescent="0.25">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row>
    <row r="143" spans="1:60" x14ac:dyDescent="0.25">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row>
    <row r="144" spans="1:60" x14ac:dyDescent="0.25">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row>
    <row r="145" spans="1:60" x14ac:dyDescent="0.25">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row>
    <row r="146" spans="1:60" x14ac:dyDescent="0.25">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row>
    <row r="147" spans="1:60" x14ac:dyDescent="0.25">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row>
    <row r="148" spans="1:60" x14ac:dyDescent="0.25">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row>
    <row r="149" spans="1:60" x14ac:dyDescent="0.25">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row>
    <row r="150" spans="1:60" x14ac:dyDescent="0.25">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row>
    <row r="151" spans="1:60" x14ac:dyDescent="0.25">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row>
    <row r="152" spans="1:60" x14ac:dyDescent="0.25">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row>
    <row r="153" spans="1:60" x14ac:dyDescent="0.25">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row>
    <row r="154" spans="1:60" x14ac:dyDescent="0.25">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row>
    <row r="155" spans="1:60" x14ac:dyDescent="0.25">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row>
    <row r="156" spans="1:60" x14ac:dyDescent="0.25">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row>
    <row r="157" spans="1:60" x14ac:dyDescent="0.25">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row>
    <row r="158" spans="1:60" x14ac:dyDescent="0.25">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row>
    <row r="159" spans="1:60" x14ac:dyDescent="0.25">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row>
    <row r="160" spans="1:60" x14ac:dyDescent="0.25">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c r="AQ160" s="99"/>
      <c r="AR160" s="99"/>
      <c r="AS160" s="99"/>
      <c r="AT160" s="99"/>
      <c r="AU160" s="99"/>
      <c r="AV160" s="99"/>
      <c r="AW160" s="99"/>
      <c r="AX160" s="99"/>
      <c r="AY160" s="99"/>
      <c r="AZ160" s="99"/>
      <c r="BA160" s="99"/>
      <c r="BB160" s="99"/>
      <c r="BC160" s="99"/>
      <c r="BD160" s="99"/>
      <c r="BE160" s="99"/>
      <c r="BF160" s="99"/>
      <c r="BG160" s="99"/>
      <c r="BH160" s="99"/>
    </row>
    <row r="161" spans="1:60" x14ac:dyDescent="0.25">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row>
    <row r="162" spans="1:60" x14ac:dyDescent="0.25">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row>
    <row r="163" spans="1:60" x14ac:dyDescent="0.25">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row>
    <row r="164" spans="1:60" x14ac:dyDescent="0.25">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row>
    <row r="165" spans="1:60" x14ac:dyDescent="0.25">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row>
    <row r="166" spans="1:60" x14ac:dyDescent="0.25">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row>
    <row r="167" spans="1:60" x14ac:dyDescent="0.25">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row>
    <row r="168" spans="1:60" x14ac:dyDescent="0.25">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row>
    <row r="169" spans="1:60" x14ac:dyDescent="0.25">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row>
    <row r="170" spans="1:60" x14ac:dyDescent="0.25">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row>
    <row r="171" spans="1:60" x14ac:dyDescent="0.25">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row>
    <row r="172" spans="1:60" x14ac:dyDescent="0.25">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row>
    <row r="173" spans="1:60" x14ac:dyDescent="0.25">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row>
    <row r="174" spans="1:60" x14ac:dyDescent="0.25">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row>
    <row r="175" spans="1:60" x14ac:dyDescent="0.25">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row>
    <row r="176" spans="1:60" x14ac:dyDescent="0.25">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row>
    <row r="177" spans="1:60" x14ac:dyDescent="0.25">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row>
    <row r="178" spans="1:60" x14ac:dyDescent="0.25">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row>
    <row r="179" spans="1:60" x14ac:dyDescent="0.25">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row>
    <row r="180" spans="1:60" x14ac:dyDescent="0.25">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row>
    <row r="181" spans="1:60" x14ac:dyDescent="0.25">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row>
    <row r="182" spans="1:60" x14ac:dyDescent="0.25">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row>
    <row r="183" spans="1:60" x14ac:dyDescent="0.25">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row>
    <row r="184" spans="1:60" x14ac:dyDescent="0.25">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row>
    <row r="185" spans="1:60" x14ac:dyDescent="0.25">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row>
    <row r="186" spans="1:60" x14ac:dyDescent="0.25">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row>
    <row r="187" spans="1:60" x14ac:dyDescent="0.25">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row>
    <row r="188" spans="1:60" x14ac:dyDescent="0.25">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row>
    <row r="189" spans="1:60" x14ac:dyDescent="0.25">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row>
    <row r="190" spans="1:60" x14ac:dyDescent="0.25">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row>
    <row r="191" spans="1:60" x14ac:dyDescent="0.25">
      <c r="A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row>
    <row r="192" spans="1:60" x14ac:dyDescent="0.25">
      <c r="A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row>
    <row r="193" spans="1:60" x14ac:dyDescent="0.25">
      <c r="A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row>
    <row r="194" spans="1:60" x14ac:dyDescent="0.25">
      <c r="A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row>
    <row r="195" spans="1:60" x14ac:dyDescent="0.25">
      <c r="A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row>
    <row r="196" spans="1:60" x14ac:dyDescent="0.25">
      <c r="A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row>
    <row r="197" spans="1:60" x14ac:dyDescent="0.25">
      <c r="A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row>
    <row r="198" spans="1:60" x14ac:dyDescent="0.25">
      <c r="A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row>
    <row r="199" spans="1:60" x14ac:dyDescent="0.25">
      <c r="A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row>
    <row r="200" spans="1:60" x14ac:dyDescent="0.25">
      <c r="A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row>
    <row r="201" spans="1:60" x14ac:dyDescent="0.25">
      <c r="A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row>
    <row r="202" spans="1:60" x14ac:dyDescent="0.25">
      <c r="A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row>
    <row r="203" spans="1:60" x14ac:dyDescent="0.25">
      <c r="A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row>
    <row r="204" spans="1:60" x14ac:dyDescent="0.25">
      <c r="A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row>
    <row r="205" spans="1:60" x14ac:dyDescent="0.25">
      <c r="A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row>
    <row r="206" spans="1:60" x14ac:dyDescent="0.25">
      <c r="A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row>
    <row r="207" spans="1:60" x14ac:dyDescent="0.25">
      <c r="A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row>
    <row r="208" spans="1:60" x14ac:dyDescent="0.25">
      <c r="A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row>
    <row r="209" spans="1:60" x14ac:dyDescent="0.25">
      <c r="A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row>
    <row r="210" spans="1:60" x14ac:dyDescent="0.25">
      <c r="A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row>
    <row r="211" spans="1:60" x14ac:dyDescent="0.25">
      <c r="A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row>
    <row r="212" spans="1:60" x14ac:dyDescent="0.25">
      <c r="A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row>
    <row r="213" spans="1:60" x14ac:dyDescent="0.25">
      <c r="A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row>
    <row r="214" spans="1:60" x14ac:dyDescent="0.25">
      <c r="A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row>
    <row r="215" spans="1:60" x14ac:dyDescent="0.25">
      <c r="A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row>
    <row r="216" spans="1:60" x14ac:dyDescent="0.25">
      <c r="A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row>
    <row r="217" spans="1:60" x14ac:dyDescent="0.25">
      <c r="A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row>
    <row r="218" spans="1:60" x14ac:dyDescent="0.25">
      <c r="A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c r="AQ218" s="99"/>
      <c r="AR218" s="99"/>
      <c r="AS218" s="99"/>
      <c r="AT218" s="99"/>
      <c r="AU218" s="99"/>
      <c r="AV218" s="99"/>
      <c r="AW218" s="99"/>
      <c r="AX218" s="99"/>
      <c r="AY218" s="99"/>
      <c r="AZ218" s="99"/>
      <c r="BA218" s="99"/>
      <c r="BB218" s="99"/>
      <c r="BC218" s="99"/>
      <c r="BD218" s="99"/>
      <c r="BE218" s="99"/>
      <c r="BF218" s="99"/>
      <c r="BG218" s="99"/>
      <c r="BH218" s="99"/>
    </row>
    <row r="219" spans="1:60" x14ac:dyDescent="0.25">
      <c r="A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row>
    <row r="220" spans="1:60" x14ac:dyDescent="0.25">
      <c r="A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row>
    <row r="221" spans="1:60" x14ac:dyDescent="0.25">
      <c r="A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row>
    <row r="222" spans="1:60" x14ac:dyDescent="0.25">
      <c r="A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row>
    <row r="223" spans="1:60" x14ac:dyDescent="0.25">
      <c r="A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row>
    <row r="224" spans="1:60" x14ac:dyDescent="0.25">
      <c r="A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row>
    <row r="225" spans="1:60" x14ac:dyDescent="0.25">
      <c r="A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row>
    <row r="226" spans="1:60" x14ac:dyDescent="0.25">
      <c r="A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99"/>
      <c r="AY226" s="99"/>
      <c r="AZ226" s="99"/>
      <c r="BA226" s="99"/>
      <c r="BB226" s="99"/>
      <c r="BC226" s="99"/>
      <c r="BD226" s="99"/>
      <c r="BE226" s="99"/>
      <c r="BF226" s="99"/>
      <c r="BG226" s="99"/>
      <c r="BH226" s="99"/>
    </row>
    <row r="227" spans="1:60" x14ac:dyDescent="0.25">
      <c r="A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row>
    <row r="228" spans="1:60" x14ac:dyDescent="0.25">
      <c r="A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row>
    <row r="229" spans="1:60" x14ac:dyDescent="0.25">
      <c r="A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99"/>
      <c r="AY229" s="99"/>
      <c r="AZ229" s="99"/>
      <c r="BA229" s="99"/>
      <c r="BB229" s="99"/>
      <c r="BC229" s="99"/>
      <c r="BD229" s="99"/>
      <c r="BE229" s="99"/>
      <c r="BF229" s="99"/>
      <c r="BG229" s="99"/>
      <c r="BH229" s="99"/>
    </row>
    <row r="230" spans="1:60" x14ac:dyDescent="0.25">
      <c r="A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99"/>
      <c r="AY230" s="99"/>
      <c r="AZ230" s="99"/>
      <c r="BA230" s="99"/>
      <c r="BB230" s="99"/>
      <c r="BC230" s="99"/>
      <c r="BD230" s="99"/>
      <c r="BE230" s="99"/>
      <c r="BF230" s="99"/>
      <c r="BG230" s="99"/>
      <c r="BH230" s="99"/>
    </row>
    <row r="231" spans="1:60" x14ac:dyDescent="0.25">
      <c r="A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99"/>
      <c r="AY231" s="99"/>
      <c r="AZ231" s="99"/>
      <c r="BA231" s="99"/>
      <c r="BB231" s="99"/>
      <c r="BC231" s="99"/>
      <c r="BD231" s="99"/>
      <c r="BE231" s="99"/>
      <c r="BF231" s="99"/>
      <c r="BG231" s="99"/>
      <c r="BH231" s="99"/>
    </row>
    <row r="232" spans="1:60" x14ac:dyDescent="0.25">
      <c r="A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row>
    <row r="233" spans="1:60" x14ac:dyDescent="0.25">
      <c r="A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row>
    <row r="234" spans="1:60" x14ac:dyDescent="0.25">
      <c r="A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row>
    <row r="235" spans="1:60" x14ac:dyDescent="0.25">
      <c r="A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99"/>
      <c r="AY235" s="99"/>
      <c r="AZ235" s="99"/>
      <c r="BA235" s="99"/>
      <c r="BB235" s="99"/>
      <c r="BC235" s="99"/>
      <c r="BD235" s="99"/>
      <c r="BE235" s="99"/>
      <c r="BF235" s="99"/>
      <c r="BG235" s="99"/>
      <c r="BH235" s="99"/>
    </row>
    <row r="236" spans="1:60" x14ac:dyDescent="0.25">
      <c r="A236" s="99"/>
      <c r="J236" s="99"/>
      <c r="K236" s="99"/>
      <c r="L236" s="99"/>
      <c r="M236" s="99"/>
      <c r="N236" s="99"/>
      <c r="O236" s="99"/>
      <c r="P236" s="99"/>
      <c r="Q236" s="99"/>
      <c r="R236" s="99"/>
      <c r="S236" s="99"/>
      <c r="T236" s="99"/>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99"/>
      <c r="AY236" s="99"/>
      <c r="AZ236" s="99"/>
      <c r="BA236" s="99"/>
      <c r="BB236" s="99"/>
      <c r="BC236" s="99"/>
      <c r="BD236" s="99"/>
      <c r="BE236" s="99"/>
      <c r="BF236" s="99"/>
      <c r="BG236" s="99"/>
      <c r="BH236" s="99"/>
    </row>
    <row r="237" spans="1:60" x14ac:dyDescent="0.25">
      <c r="A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c r="AQ237" s="99"/>
      <c r="AR237" s="99"/>
      <c r="AS237" s="99"/>
      <c r="AT237" s="99"/>
      <c r="AU237" s="99"/>
      <c r="AV237" s="99"/>
      <c r="AW237" s="99"/>
      <c r="AX237" s="99"/>
      <c r="AY237" s="99"/>
      <c r="AZ237" s="99"/>
      <c r="BA237" s="99"/>
      <c r="BB237" s="99"/>
      <c r="BC237" s="99"/>
      <c r="BD237" s="99"/>
      <c r="BE237" s="99"/>
      <c r="BF237" s="99"/>
      <c r="BG237" s="99"/>
      <c r="BH237" s="99"/>
    </row>
    <row r="238" spans="1:60" x14ac:dyDescent="0.25">
      <c r="A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c r="AQ238" s="99"/>
      <c r="AR238" s="99"/>
      <c r="AS238" s="99"/>
      <c r="AT238" s="99"/>
      <c r="AU238" s="99"/>
      <c r="AV238" s="99"/>
      <c r="AW238" s="99"/>
      <c r="AX238" s="99"/>
      <c r="AY238" s="99"/>
      <c r="AZ238" s="99"/>
      <c r="BA238" s="99"/>
      <c r="BB238" s="99"/>
      <c r="BC238" s="99"/>
      <c r="BD238" s="99"/>
      <c r="BE238" s="99"/>
      <c r="BF238" s="99"/>
      <c r="BG238" s="99"/>
      <c r="BH238" s="99"/>
    </row>
    <row r="239" spans="1:60" x14ac:dyDescent="0.25">
      <c r="A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99"/>
      <c r="BD239" s="99"/>
      <c r="BE239" s="99"/>
      <c r="BF239" s="99"/>
      <c r="BG239" s="99"/>
      <c r="BH239" s="99"/>
    </row>
    <row r="240" spans="1:60" x14ac:dyDescent="0.25">
      <c r="A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c r="AQ240" s="99"/>
      <c r="AR240" s="99"/>
      <c r="AS240" s="99"/>
      <c r="AT240" s="99"/>
      <c r="AU240" s="99"/>
      <c r="AV240" s="99"/>
      <c r="AW240" s="99"/>
      <c r="AX240" s="99"/>
      <c r="AY240" s="99"/>
      <c r="AZ240" s="99"/>
      <c r="BA240" s="99"/>
      <c r="BB240" s="99"/>
      <c r="BC240" s="99"/>
      <c r="BD240" s="99"/>
      <c r="BE240" s="99"/>
      <c r="BF240" s="99"/>
      <c r="BG240" s="99"/>
      <c r="BH240" s="99"/>
    </row>
    <row r="241" spans="1:60" x14ac:dyDescent="0.25">
      <c r="A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c r="AQ241" s="99"/>
      <c r="AR241" s="99"/>
      <c r="AS241" s="99"/>
      <c r="AT241" s="99"/>
      <c r="AU241" s="99"/>
      <c r="AV241" s="99"/>
      <c r="AW241" s="99"/>
      <c r="AX241" s="99"/>
      <c r="AY241" s="99"/>
      <c r="AZ241" s="99"/>
      <c r="BA241" s="99"/>
      <c r="BB241" s="99"/>
      <c r="BC241" s="99"/>
      <c r="BD241" s="99"/>
      <c r="BE241" s="99"/>
      <c r="BF241" s="99"/>
      <c r="BG241" s="99"/>
      <c r="BH241" s="99"/>
    </row>
    <row r="242" spans="1:60" x14ac:dyDescent="0.25">
      <c r="A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row>
    <row r="243" spans="1:60" x14ac:dyDescent="0.25">
      <c r="A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row>
    <row r="244" spans="1:60" x14ac:dyDescent="0.25">
      <c r="A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c r="AQ244" s="99"/>
      <c r="AR244" s="99"/>
      <c r="AS244" s="99"/>
      <c r="AT244" s="99"/>
      <c r="AU244" s="99"/>
      <c r="AV244" s="99"/>
      <c r="AW244" s="99"/>
      <c r="AX244" s="99"/>
      <c r="AY244" s="99"/>
      <c r="AZ244" s="99"/>
      <c r="BA244" s="99"/>
      <c r="BB244" s="99"/>
      <c r="BC244" s="99"/>
      <c r="BD244" s="99"/>
      <c r="BE244" s="99"/>
      <c r="BF244" s="99"/>
      <c r="BG244" s="99"/>
      <c r="BH244" s="99"/>
    </row>
    <row r="245" spans="1:60" x14ac:dyDescent="0.25">
      <c r="A245" s="99"/>
    </row>
    <row r="246" spans="1:60" x14ac:dyDescent="0.25">
      <c r="A246" s="99"/>
    </row>
    <row r="247" spans="1:60" x14ac:dyDescent="0.25">
      <c r="A247" s="99"/>
    </row>
    <row r="248" spans="1:60" x14ac:dyDescent="0.25">
      <c r="A248" s="99"/>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9"/>
      <c r="B1" s="376" t="s">
        <v>55</v>
      </c>
      <c r="C1" s="376"/>
      <c r="D1" s="376"/>
      <c r="E1" s="99"/>
      <c r="F1" s="99"/>
      <c r="G1" s="99"/>
      <c r="H1" s="99"/>
      <c r="I1" s="99"/>
      <c r="J1" s="99"/>
      <c r="K1" s="99"/>
      <c r="L1" s="99"/>
      <c r="M1" s="99"/>
      <c r="N1" s="99"/>
      <c r="O1" s="99"/>
      <c r="P1" s="99"/>
      <c r="Q1" s="99"/>
      <c r="R1" s="99"/>
      <c r="S1" s="99"/>
      <c r="T1" s="99"/>
      <c r="U1" s="99"/>
      <c r="V1" s="99"/>
      <c r="W1" s="99"/>
      <c r="X1" s="99"/>
      <c r="Y1" s="99"/>
      <c r="Z1" s="99"/>
      <c r="AA1" s="99"/>
      <c r="AB1" s="99"/>
      <c r="AC1" s="99"/>
      <c r="AD1" s="99"/>
      <c r="AE1" s="99"/>
    </row>
    <row r="2" spans="1:37"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row>
    <row r="3" spans="1:37" ht="25.5" x14ac:dyDescent="0.25">
      <c r="A3" s="99"/>
      <c r="B3" s="11"/>
      <c r="C3" s="12" t="s">
        <v>52</v>
      </c>
      <c r="D3" s="12" t="s">
        <v>4</v>
      </c>
      <c r="E3" s="99"/>
      <c r="F3" s="99"/>
      <c r="G3" s="99"/>
      <c r="H3" s="99"/>
      <c r="I3" s="99"/>
      <c r="J3" s="99"/>
      <c r="K3" s="99"/>
      <c r="L3" s="99"/>
      <c r="M3" s="99"/>
      <c r="N3" s="99"/>
      <c r="O3" s="99"/>
      <c r="P3" s="99"/>
      <c r="Q3" s="99"/>
      <c r="R3" s="99"/>
      <c r="S3" s="99"/>
      <c r="T3" s="99"/>
      <c r="U3" s="99"/>
      <c r="V3" s="99"/>
      <c r="W3" s="99"/>
      <c r="X3" s="99"/>
      <c r="Y3" s="99"/>
      <c r="Z3" s="99"/>
      <c r="AA3" s="99"/>
      <c r="AB3" s="99"/>
      <c r="AC3" s="99"/>
      <c r="AD3" s="99"/>
      <c r="AE3" s="99"/>
    </row>
    <row r="4" spans="1:37" ht="51" x14ac:dyDescent="0.25">
      <c r="A4" s="99"/>
      <c r="B4" s="13" t="s">
        <v>51</v>
      </c>
      <c r="C4" s="14" t="s">
        <v>102</v>
      </c>
      <c r="D4" s="15">
        <v>0.2</v>
      </c>
      <c r="E4" s="99"/>
      <c r="F4" s="99"/>
      <c r="G4" s="99"/>
      <c r="H4" s="99"/>
      <c r="I4" s="99"/>
      <c r="J4" s="99"/>
      <c r="K4" s="99"/>
      <c r="L4" s="99"/>
      <c r="M4" s="99"/>
      <c r="N4" s="99"/>
      <c r="O4" s="99"/>
      <c r="P4" s="99"/>
      <c r="Q4" s="99"/>
      <c r="R4" s="99"/>
      <c r="S4" s="99"/>
      <c r="T4" s="99"/>
      <c r="U4" s="99"/>
      <c r="V4" s="99"/>
      <c r="W4" s="99"/>
      <c r="X4" s="99"/>
      <c r="Y4" s="99"/>
      <c r="Z4" s="99"/>
      <c r="AA4" s="99"/>
      <c r="AB4" s="99"/>
      <c r="AC4" s="99"/>
      <c r="AD4" s="99"/>
      <c r="AE4" s="99"/>
    </row>
    <row r="5" spans="1:37" ht="51" x14ac:dyDescent="0.25">
      <c r="A5" s="99"/>
      <c r="B5" s="16" t="s">
        <v>53</v>
      </c>
      <c r="C5" s="17" t="s">
        <v>103</v>
      </c>
      <c r="D5" s="18">
        <v>0.4</v>
      </c>
      <c r="E5" s="99"/>
      <c r="F5" s="99"/>
      <c r="G5" s="99"/>
      <c r="H5" s="99"/>
      <c r="I5" s="99"/>
      <c r="J5" s="99"/>
      <c r="K5" s="99"/>
      <c r="L5" s="99"/>
      <c r="M5" s="99"/>
      <c r="N5" s="99"/>
      <c r="O5" s="99"/>
      <c r="P5" s="99"/>
      <c r="Q5" s="99"/>
      <c r="R5" s="99"/>
      <c r="S5" s="99"/>
      <c r="T5" s="99"/>
      <c r="U5" s="99"/>
      <c r="V5" s="99"/>
      <c r="W5" s="99"/>
      <c r="X5" s="99"/>
      <c r="Y5" s="99"/>
      <c r="Z5" s="99"/>
      <c r="AA5" s="99"/>
      <c r="AB5" s="99"/>
      <c r="AC5" s="99"/>
      <c r="AD5" s="99"/>
      <c r="AE5" s="99"/>
    </row>
    <row r="6" spans="1:37" ht="51" x14ac:dyDescent="0.25">
      <c r="A6" s="99"/>
      <c r="B6" s="19" t="s">
        <v>107</v>
      </c>
      <c r="C6" s="17" t="s">
        <v>104</v>
      </c>
      <c r="D6" s="18">
        <v>0.6</v>
      </c>
      <c r="E6" s="99"/>
      <c r="F6" s="99"/>
      <c r="G6" s="99"/>
      <c r="H6" s="99"/>
      <c r="I6" s="99"/>
      <c r="J6" s="99"/>
      <c r="K6" s="99"/>
      <c r="L6" s="99"/>
      <c r="M6" s="99"/>
      <c r="N6" s="99"/>
      <c r="O6" s="99"/>
      <c r="P6" s="99"/>
      <c r="Q6" s="99"/>
      <c r="R6" s="99"/>
      <c r="S6" s="99"/>
      <c r="T6" s="99"/>
      <c r="U6" s="99"/>
      <c r="V6" s="99"/>
      <c r="W6" s="99"/>
      <c r="X6" s="99"/>
      <c r="Y6" s="99"/>
      <c r="Z6" s="99"/>
      <c r="AA6" s="99"/>
      <c r="AB6" s="99"/>
      <c r="AC6" s="99"/>
      <c r="AD6" s="99"/>
      <c r="AE6" s="99"/>
    </row>
    <row r="7" spans="1:37" ht="76.5" x14ac:dyDescent="0.25">
      <c r="A7" s="99"/>
      <c r="B7" s="20" t="s">
        <v>6</v>
      </c>
      <c r="C7" s="17" t="s">
        <v>105</v>
      </c>
      <c r="D7" s="18">
        <v>0.8</v>
      </c>
      <c r="E7" s="99"/>
      <c r="F7" s="99"/>
      <c r="G7" s="99"/>
      <c r="H7" s="99"/>
      <c r="I7" s="99"/>
      <c r="J7" s="99"/>
      <c r="K7" s="99"/>
      <c r="L7" s="99"/>
      <c r="M7" s="99"/>
      <c r="N7" s="99"/>
      <c r="O7" s="99"/>
      <c r="P7" s="99"/>
      <c r="Q7" s="99"/>
      <c r="R7" s="99"/>
      <c r="S7" s="99"/>
      <c r="T7" s="99"/>
      <c r="U7" s="99"/>
      <c r="V7" s="99"/>
      <c r="W7" s="99"/>
      <c r="X7" s="99"/>
      <c r="Y7" s="99"/>
      <c r="Z7" s="99"/>
      <c r="AA7" s="99"/>
      <c r="AB7" s="99"/>
      <c r="AC7" s="99"/>
      <c r="AD7" s="99"/>
      <c r="AE7" s="99"/>
    </row>
    <row r="8" spans="1:37" ht="51" x14ac:dyDescent="0.25">
      <c r="A8" s="99"/>
      <c r="B8" s="21" t="s">
        <v>54</v>
      </c>
      <c r="C8" s="17" t="s">
        <v>106</v>
      </c>
      <c r="D8" s="18">
        <v>1</v>
      </c>
      <c r="E8" s="99"/>
      <c r="F8" s="99"/>
      <c r="G8" s="99"/>
      <c r="H8" s="99"/>
      <c r="I8" s="99"/>
      <c r="J8" s="99"/>
      <c r="K8" s="99"/>
      <c r="L8" s="99"/>
      <c r="M8" s="99"/>
      <c r="N8" s="99"/>
      <c r="O8" s="99"/>
      <c r="P8" s="99"/>
      <c r="Q8" s="99"/>
      <c r="R8" s="99"/>
      <c r="S8" s="99"/>
      <c r="T8" s="99"/>
      <c r="U8" s="99"/>
      <c r="V8" s="99"/>
      <c r="W8" s="99"/>
      <c r="X8" s="99"/>
      <c r="Y8" s="99"/>
      <c r="Z8" s="99"/>
      <c r="AA8" s="99"/>
      <c r="AB8" s="99"/>
      <c r="AC8" s="99"/>
      <c r="AD8" s="99"/>
      <c r="AE8" s="99"/>
    </row>
    <row r="9" spans="1:37" x14ac:dyDescent="0.25">
      <c r="A9" s="99"/>
      <c r="B9" s="123"/>
      <c r="C9" s="123"/>
      <c r="D9" s="123"/>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row>
    <row r="10" spans="1:37" ht="16.5" x14ac:dyDescent="0.25">
      <c r="A10" s="99"/>
      <c r="B10" s="124"/>
      <c r="C10" s="123"/>
      <c r="D10" s="123"/>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row>
    <row r="11" spans="1:37" x14ac:dyDescent="0.25">
      <c r="A11" s="99"/>
      <c r="B11" s="123"/>
      <c r="C11" s="123"/>
      <c r="D11" s="123"/>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row>
    <row r="12" spans="1:37" x14ac:dyDescent="0.25">
      <c r="A12" s="99"/>
      <c r="B12" s="123"/>
      <c r="C12" s="123"/>
      <c r="D12" s="123"/>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row>
    <row r="13" spans="1:37" x14ac:dyDescent="0.25">
      <c r="A13" s="99"/>
      <c r="B13" s="123"/>
      <c r="C13" s="123"/>
      <c r="D13" s="123"/>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row>
    <row r="14" spans="1:37" x14ac:dyDescent="0.25">
      <c r="A14" s="99"/>
      <c r="B14" s="123"/>
      <c r="C14" s="123"/>
      <c r="D14" s="123"/>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row>
    <row r="15" spans="1:37" x14ac:dyDescent="0.25">
      <c r="A15" s="99"/>
      <c r="B15" s="123"/>
      <c r="C15" s="123"/>
      <c r="D15" s="123"/>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row>
    <row r="16" spans="1:37" x14ac:dyDescent="0.25">
      <c r="A16" s="99"/>
      <c r="B16" s="123"/>
      <c r="C16" s="123"/>
      <c r="D16" s="123"/>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row>
    <row r="17" spans="1:37" x14ac:dyDescent="0.25">
      <c r="A17" s="99"/>
      <c r="B17" s="123"/>
      <c r="C17" s="123"/>
      <c r="D17" s="123"/>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row>
    <row r="18" spans="1:37" x14ac:dyDescent="0.25">
      <c r="A18" s="99"/>
      <c r="B18" s="123"/>
      <c r="C18" s="123"/>
      <c r="D18" s="123"/>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row>
    <row r="19" spans="1:37" x14ac:dyDescent="0.2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row>
    <row r="20" spans="1:37" x14ac:dyDescent="0.25">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row>
    <row r="21" spans="1:37" x14ac:dyDescent="0.2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row>
    <row r="22" spans="1:37" x14ac:dyDescent="0.25">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row>
    <row r="23" spans="1:37" x14ac:dyDescent="0.25">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row>
    <row r="24" spans="1:37" x14ac:dyDescent="0.2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row>
    <row r="25" spans="1:37" x14ac:dyDescent="0.25">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row>
    <row r="26" spans="1:37" x14ac:dyDescent="0.25">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row>
    <row r="27" spans="1:37" x14ac:dyDescent="0.25">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row>
    <row r="28" spans="1:37" x14ac:dyDescent="0.25">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x14ac:dyDescent="0.25">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x14ac:dyDescent="0.25">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row>
    <row r="31" spans="1:37" x14ac:dyDescent="0.25">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row>
    <row r="32" spans="1:37" x14ac:dyDescent="0.25">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row>
    <row r="33" spans="1:31" x14ac:dyDescent="0.25">
      <c r="A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row>
    <row r="34" spans="1:31" x14ac:dyDescent="0.25">
      <c r="A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x14ac:dyDescent="0.25">
      <c r="A35" s="99"/>
    </row>
    <row r="36" spans="1:31" x14ac:dyDescent="0.25">
      <c r="A36" s="99"/>
    </row>
    <row r="37" spans="1:31" x14ac:dyDescent="0.25">
      <c r="A37" s="99"/>
    </row>
    <row r="38" spans="1:31" x14ac:dyDescent="0.25">
      <c r="A38" s="99"/>
    </row>
    <row r="39" spans="1:31" x14ac:dyDescent="0.25">
      <c r="A39" s="99"/>
    </row>
    <row r="40" spans="1:31" x14ac:dyDescent="0.25">
      <c r="A40" s="99"/>
    </row>
    <row r="41" spans="1:31" x14ac:dyDescent="0.25">
      <c r="A41" s="99"/>
    </row>
    <row r="42" spans="1:31" x14ac:dyDescent="0.25">
      <c r="A42" s="99"/>
    </row>
    <row r="43" spans="1:31" x14ac:dyDescent="0.25">
      <c r="A43" s="99"/>
    </row>
    <row r="44" spans="1:31" x14ac:dyDescent="0.25">
      <c r="A44" s="99"/>
    </row>
    <row r="45" spans="1:31" x14ac:dyDescent="0.25">
      <c r="A45" s="99"/>
    </row>
    <row r="46" spans="1:31" x14ac:dyDescent="0.25">
      <c r="A46" s="99"/>
    </row>
    <row r="47" spans="1:31" x14ac:dyDescent="0.25">
      <c r="A47" s="99"/>
    </row>
    <row r="48" spans="1:31" x14ac:dyDescent="0.25">
      <c r="A48" s="99"/>
    </row>
    <row r="49" spans="1:1" x14ac:dyDescent="0.25">
      <c r="A49" s="99"/>
    </row>
    <row r="50" spans="1:1" x14ac:dyDescent="0.25">
      <c r="A50" s="99"/>
    </row>
    <row r="51" spans="1:1" x14ac:dyDescent="0.25">
      <c r="A51" s="99"/>
    </row>
    <row r="52" spans="1:1" x14ac:dyDescent="0.25">
      <c r="A52" s="99"/>
    </row>
    <row r="53" spans="1:1" x14ac:dyDescent="0.25">
      <c r="A53" s="99"/>
    </row>
    <row r="54" spans="1:1" x14ac:dyDescent="0.25">
      <c r="A54" s="99"/>
    </row>
    <row r="55" spans="1:1" x14ac:dyDescent="0.25">
      <c r="A55" s="9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9"/>
      <c r="B1" s="377" t="s">
        <v>63</v>
      </c>
      <c r="C1" s="377"/>
      <c r="D1" s="377"/>
      <c r="E1" s="99"/>
      <c r="F1" s="99"/>
      <c r="G1" s="99"/>
      <c r="H1" s="99"/>
      <c r="I1" s="99"/>
      <c r="J1" s="99"/>
      <c r="K1" s="99"/>
      <c r="L1" s="99"/>
      <c r="M1" s="99"/>
      <c r="N1" s="99"/>
      <c r="O1" s="99"/>
      <c r="P1" s="99"/>
      <c r="Q1" s="99"/>
      <c r="R1" s="99"/>
      <c r="S1" s="99"/>
      <c r="T1" s="99"/>
      <c r="U1" s="99"/>
    </row>
    <row r="2" spans="1:21" x14ac:dyDescent="0.25">
      <c r="A2" s="99"/>
      <c r="B2" s="99"/>
      <c r="C2" s="99"/>
      <c r="D2" s="99"/>
      <c r="E2" s="99"/>
      <c r="F2" s="99"/>
      <c r="G2" s="99"/>
      <c r="H2" s="99"/>
      <c r="I2" s="99"/>
      <c r="J2" s="99"/>
      <c r="K2" s="99"/>
      <c r="L2" s="99"/>
      <c r="M2" s="99"/>
      <c r="N2" s="99"/>
      <c r="O2" s="99"/>
      <c r="P2" s="99"/>
      <c r="Q2" s="99"/>
      <c r="R2" s="99"/>
      <c r="S2" s="99"/>
      <c r="T2" s="99"/>
      <c r="U2" s="99"/>
    </row>
    <row r="3" spans="1:21" ht="30" x14ac:dyDescent="0.25">
      <c r="A3" s="99"/>
      <c r="B3" s="120"/>
      <c r="C3" s="38" t="s">
        <v>56</v>
      </c>
      <c r="D3" s="38" t="s">
        <v>57</v>
      </c>
      <c r="E3" s="99"/>
      <c r="F3" s="99"/>
      <c r="G3" s="99"/>
      <c r="H3" s="99"/>
      <c r="I3" s="99"/>
      <c r="J3" s="99"/>
      <c r="K3" s="99"/>
      <c r="L3" s="99"/>
      <c r="M3" s="99"/>
      <c r="N3" s="99"/>
      <c r="O3" s="99"/>
      <c r="P3" s="99"/>
      <c r="Q3" s="99"/>
      <c r="R3" s="99"/>
      <c r="S3" s="99"/>
      <c r="T3" s="99"/>
      <c r="U3" s="99"/>
    </row>
    <row r="4" spans="1:21" ht="33.75" x14ac:dyDescent="0.25">
      <c r="A4" s="119" t="s">
        <v>83</v>
      </c>
      <c r="B4" s="41" t="s">
        <v>101</v>
      </c>
      <c r="C4" s="46" t="s">
        <v>158</v>
      </c>
      <c r="D4" s="39" t="s">
        <v>97</v>
      </c>
      <c r="E4" s="99"/>
      <c r="F4" s="99"/>
      <c r="G4" s="99"/>
      <c r="H4" s="99"/>
      <c r="I4" s="99"/>
      <c r="J4" s="99"/>
      <c r="K4" s="99"/>
      <c r="L4" s="99"/>
      <c r="M4" s="99"/>
      <c r="N4" s="99"/>
      <c r="O4" s="99"/>
      <c r="P4" s="99"/>
      <c r="Q4" s="99"/>
      <c r="R4" s="99"/>
      <c r="S4" s="99"/>
      <c r="T4" s="99"/>
      <c r="U4" s="99"/>
    </row>
    <row r="5" spans="1:21" ht="67.5" x14ac:dyDescent="0.25">
      <c r="A5" s="119" t="s">
        <v>84</v>
      </c>
      <c r="B5" s="42" t="s">
        <v>59</v>
      </c>
      <c r="C5" s="47" t="s">
        <v>93</v>
      </c>
      <c r="D5" s="40" t="s">
        <v>98</v>
      </c>
      <c r="E5" s="99"/>
      <c r="F5" s="99"/>
      <c r="G5" s="99"/>
      <c r="H5" s="99"/>
      <c r="I5" s="99"/>
      <c r="J5" s="99"/>
      <c r="K5" s="99"/>
      <c r="L5" s="99"/>
      <c r="M5" s="99"/>
      <c r="N5" s="99"/>
      <c r="O5" s="99"/>
      <c r="P5" s="99"/>
      <c r="Q5" s="99"/>
      <c r="R5" s="99"/>
      <c r="S5" s="99"/>
      <c r="T5" s="99"/>
      <c r="U5" s="99"/>
    </row>
    <row r="6" spans="1:21" ht="67.5" x14ac:dyDescent="0.25">
      <c r="A6" s="119" t="s">
        <v>81</v>
      </c>
      <c r="B6" s="43" t="s">
        <v>60</v>
      </c>
      <c r="C6" s="47" t="s">
        <v>94</v>
      </c>
      <c r="D6" s="40" t="s">
        <v>100</v>
      </c>
      <c r="E6" s="99"/>
      <c r="F6" s="99"/>
      <c r="G6" s="99"/>
      <c r="H6" s="99"/>
      <c r="I6" s="99"/>
      <c r="J6" s="99"/>
      <c r="K6" s="99"/>
      <c r="L6" s="99"/>
      <c r="M6" s="99"/>
      <c r="N6" s="99"/>
      <c r="O6" s="99"/>
      <c r="P6" s="99"/>
      <c r="Q6" s="99"/>
      <c r="R6" s="99"/>
      <c r="S6" s="99"/>
      <c r="T6" s="99"/>
      <c r="U6" s="99"/>
    </row>
    <row r="7" spans="1:21" ht="101.25" x14ac:dyDescent="0.25">
      <c r="A7" s="119" t="s">
        <v>7</v>
      </c>
      <c r="B7" s="44" t="s">
        <v>61</v>
      </c>
      <c r="C7" s="47" t="s">
        <v>95</v>
      </c>
      <c r="D7" s="40" t="s">
        <v>99</v>
      </c>
      <c r="E7" s="99"/>
      <c r="F7" s="99"/>
      <c r="G7" s="99"/>
      <c r="H7" s="99"/>
      <c r="I7" s="99"/>
      <c r="J7" s="99"/>
      <c r="K7" s="99"/>
      <c r="L7" s="99"/>
      <c r="M7" s="99"/>
      <c r="N7" s="99"/>
      <c r="O7" s="99"/>
      <c r="P7" s="99"/>
      <c r="Q7" s="99"/>
      <c r="R7" s="99"/>
      <c r="S7" s="99"/>
      <c r="T7" s="99"/>
      <c r="U7" s="99"/>
    </row>
    <row r="8" spans="1:21" ht="67.5" x14ac:dyDescent="0.25">
      <c r="A8" s="119" t="s">
        <v>85</v>
      </c>
      <c r="B8" s="45" t="s">
        <v>62</v>
      </c>
      <c r="C8" s="47" t="s">
        <v>96</v>
      </c>
      <c r="D8" s="40" t="s">
        <v>118</v>
      </c>
      <c r="E8" s="99"/>
      <c r="F8" s="99"/>
      <c r="G8" s="99"/>
      <c r="H8" s="99"/>
      <c r="I8" s="99"/>
      <c r="J8" s="99"/>
      <c r="K8" s="99"/>
      <c r="L8" s="99"/>
      <c r="M8" s="99"/>
      <c r="N8" s="99"/>
      <c r="O8" s="99"/>
      <c r="P8" s="99"/>
      <c r="Q8" s="99"/>
      <c r="R8" s="99"/>
      <c r="S8" s="99"/>
      <c r="T8" s="99"/>
      <c r="U8" s="99"/>
    </row>
    <row r="9" spans="1:21" ht="20.25" x14ac:dyDescent="0.25">
      <c r="A9" s="119"/>
      <c r="B9" s="119"/>
      <c r="C9" s="121"/>
      <c r="D9" s="121"/>
      <c r="E9" s="99"/>
      <c r="F9" s="99"/>
      <c r="G9" s="99"/>
      <c r="H9" s="99"/>
      <c r="I9" s="99"/>
      <c r="J9" s="99"/>
      <c r="K9" s="99"/>
      <c r="L9" s="99"/>
      <c r="M9" s="99"/>
      <c r="N9" s="99"/>
      <c r="O9" s="99"/>
      <c r="P9" s="99"/>
      <c r="Q9" s="99"/>
      <c r="R9" s="99"/>
      <c r="S9" s="99"/>
      <c r="T9" s="99"/>
      <c r="U9" s="99"/>
    </row>
    <row r="10" spans="1:21" ht="16.5" x14ac:dyDescent="0.25">
      <c r="A10" s="119"/>
      <c r="B10" s="122"/>
      <c r="C10" s="122"/>
      <c r="D10" s="122"/>
      <c r="E10" s="99"/>
      <c r="F10" s="99"/>
      <c r="G10" s="99"/>
      <c r="H10" s="99"/>
      <c r="I10" s="99"/>
      <c r="J10" s="99"/>
      <c r="K10" s="99"/>
      <c r="L10" s="99"/>
      <c r="M10" s="99"/>
      <c r="N10" s="99"/>
      <c r="O10" s="99"/>
      <c r="P10" s="99"/>
      <c r="Q10" s="99"/>
      <c r="R10" s="99"/>
      <c r="S10" s="99"/>
      <c r="T10" s="99"/>
      <c r="U10" s="99"/>
    </row>
    <row r="11" spans="1:21" x14ac:dyDescent="0.25">
      <c r="A11" s="119"/>
      <c r="B11" s="119" t="s">
        <v>91</v>
      </c>
      <c r="C11" s="119" t="s">
        <v>146</v>
      </c>
      <c r="D11" s="119" t="s">
        <v>153</v>
      </c>
      <c r="E11" s="99"/>
      <c r="F11" s="99"/>
      <c r="G11" s="99"/>
      <c r="H11" s="99"/>
      <c r="I11" s="99"/>
      <c r="J11" s="99"/>
      <c r="K11" s="99"/>
      <c r="L11" s="99"/>
      <c r="M11" s="99"/>
      <c r="N11" s="99"/>
      <c r="O11" s="99"/>
      <c r="P11" s="99"/>
      <c r="Q11" s="99"/>
      <c r="R11" s="99"/>
      <c r="S11" s="99"/>
      <c r="T11" s="99"/>
      <c r="U11" s="99"/>
    </row>
    <row r="12" spans="1:21" x14ac:dyDescent="0.25">
      <c r="A12" s="119"/>
      <c r="B12" s="119" t="s">
        <v>89</v>
      </c>
      <c r="C12" s="119" t="s">
        <v>150</v>
      </c>
      <c r="D12" s="119" t="s">
        <v>154</v>
      </c>
      <c r="E12" s="99"/>
      <c r="F12" s="99"/>
      <c r="G12" s="99"/>
      <c r="H12" s="99"/>
      <c r="I12" s="99"/>
      <c r="J12" s="99"/>
      <c r="K12" s="99"/>
      <c r="L12" s="99"/>
      <c r="M12" s="99"/>
      <c r="N12" s="99"/>
      <c r="O12" s="99"/>
      <c r="P12" s="99"/>
      <c r="Q12" s="99"/>
      <c r="R12" s="99"/>
      <c r="S12" s="99"/>
      <c r="T12" s="99"/>
      <c r="U12" s="99"/>
    </row>
    <row r="13" spans="1:21" x14ac:dyDescent="0.25">
      <c r="A13" s="119"/>
      <c r="B13" s="119"/>
      <c r="C13" s="119" t="s">
        <v>149</v>
      </c>
      <c r="D13" s="119" t="s">
        <v>155</v>
      </c>
      <c r="E13" s="99"/>
      <c r="F13" s="99"/>
      <c r="G13" s="99"/>
      <c r="H13" s="99"/>
      <c r="I13" s="99"/>
      <c r="J13" s="99"/>
      <c r="K13" s="99"/>
      <c r="L13" s="99"/>
      <c r="M13" s="99"/>
      <c r="N13" s="99"/>
      <c r="O13" s="99"/>
      <c r="P13" s="99"/>
      <c r="Q13" s="99"/>
      <c r="R13" s="99"/>
      <c r="S13" s="99"/>
      <c r="T13" s="99"/>
      <c r="U13" s="99"/>
    </row>
    <row r="14" spans="1:21" x14ac:dyDescent="0.25">
      <c r="A14" s="119"/>
      <c r="B14" s="119"/>
      <c r="C14" s="119" t="s">
        <v>151</v>
      </c>
      <c r="D14" s="119" t="s">
        <v>156</v>
      </c>
      <c r="E14" s="99"/>
      <c r="F14" s="99"/>
      <c r="G14" s="99"/>
      <c r="H14" s="99"/>
      <c r="I14" s="99"/>
      <c r="J14" s="99"/>
      <c r="K14" s="99"/>
      <c r="L14" s="99"/>
      <c r="M14" s="99"/>
      <c r="N14" s="99"/>
      <c r="O14" s="99"/>
      <c r="P14" s="99"/>
      <c r="Q14" s="99"/>
      <c r="R14" s="99"/>
      <c r="S14" s="99"/>
      <c r="T14" s="99"/>
      <c r="U14" s="99"/>
    </row>
    <row r="15" spans="1:21" x14ac:dyDescent="0.25">
      <c r="A15" s="119"/>
      <c r="B15" s="119"/>
      <c r="C15" s="119" t="s">
        <v>152</v>
      </c>
      <c r="D15" s="119" t="s">
        <v>157</v>
      </c>
      <c r="E15" s="99"/>
      <c r="F15" s="99"/>
      <c r="G15" s="99"/>
      <c r="H15" s="99"/>
      <c r="I15" s="99"/>
      <c r="J15" s="99"/>
      <c r="K15" s="99"/>
      <c r="L15" s="99"/>
      <c r="M15" s="99"/>
      <c r="N15" s="99"/>
      <c r="O15" s="99"/>
      <c r="P15" s="99"/>
      <c r="Q15" s="99"/>
      <c r="R15" s="99"/>
      <c r="S15" s="99"/>
      <c r="T15" s="99"/>
      <c r="U15" s="99"/>
    </row>
    <row r="16" spans="1:21" x14ac:dyDescent="0.25">
      <c r="A16" s="119"/>
      <c r="B16" s="119"/>
      <c r="C16" s="119"/>
      <c r="D16" s="119"/>
      <c r="E16" s="99"/>
      <c r="F16" s="99"/>
      <c r="G16" s="99"/>
      <c r="H16" s="99"/>
      <c r="I16" s="99"/>
      <c r="J16" s="99"/>
      <c r="K16" s="99"/>
      <c r="L16" s="99"/>
      <c r="M16" s="99"/>
      <c r="N16" s="99"/>
      <c r="O16" s="99"/>
    </row>
    <row r="17" spans="1:15" x14ac:dyDescent="0.25">
      <c r="A17" s="119"/>
      <c r="B17" s="119"/>
      <c r="C17" s="119"/>
      <c r="D17" s="119"/>
      <c r="E17" s="99"/>
      <c r="F17" s="99"/>
      <c r="G17" s="99"/>
      <c r="H17" s="99"/>
      <c r="I17" s="99"/>
      <c r="J17" s="99"/>
      <c r="K17" s="99"/>
      <c r="L17" s="99"/>
      <c r="M17" s="99"/>
      <c r="N17" s="99"/>
      <c r="O17" s="99"/>
    </row>
    <row r="18" spans="1:15" x14ac:dyDescent="0.25">
      <c r="A18" s="119"/>
      <c r="B18" s="123"/>
      <c r="C18" s="123"/>
      <c r="D18" s="123"/>
      <c r="E18" s="99"/>
      <c r="F18" s="99"/>
      <c r="G18" s="99"/>
      <c r="H18" s="99"/>
      <c r="I18" s="99"/>
      <c r="J18" s="99"/>
      <c r="K18" s="99"/>
      <c r="L18" s="99"/>
      <c r="M18" s="99"/>
      <c r="N18" s="99"/>
      <c r="O18" s="99"/>
    </row>
    <row r="19" spans="1:15" x14ac:dyDescent="0.25">
      <c r="A19" s="119"/>
      <c r="B19" s="123"/>
      <c r="C19" s="123"/>
      <c r="D19" s="123"/>
      <c r="E19" s="99"/>
      <c r="F19" s="99"/>
      <c r="G19" s="99"/>
      <c r="H19" s="99"/>
      <c r="I19" s="99"/>
      <c r="J19" s="99"/>
      <c r="K19" s="99"/>
      <c r="L19" s="99"/>
      <c r="M19" s="99"/>
      <c r="N19" s="99"/>
      <c r="O19" s="99"/>
    </row>
    <row r="20" spans="1:15" x14ac:dyDescent="0.25">
      <c r="A20" s="119"/>
      <c r="B20" s="123"/>
      <c r="C20" s="123"/>
      <c r="D20" s="123"/>
      <c r="E20" s="99"/>
      <c r="F20" s="99"/>
      <c r="G20" s="99"/>
      <c r="H20" s="99"/>
      <c r="I20" s="99"/>
      <c r="J20" s="99"/>
      <c r="K20" s="99"/>
      <c r="L20" s="99"/>
      <c r="M20" s="99"/>
      <c r="N20" s="99"/>
      <c r="O20" s="99"/>
    </row>
    <row r="21" spans="1:15" x14ac:dyDescent="0.25">
      <c r="A21" s="119"/>
      <c r="B21" s="123"/>
      <c r="C21" s="123"/>
      <c r="D21" s="123"/>
      <c r="E21" s="99"/>
      <c r="F21" s="99"/>
      <c r="G21" s="99"/>
      <c r="H21" s="99"/>
      <c r="I21" s="99"/>
      <c r="J21" s="99"/>
      <c r="K21" s="99"/>
      <c r="L21" s="99"/>
      <c r="M21" s="99"/>
      <c r="N21" s="99"/>
      <c r="O21" s="99"/>
    </row>
    <row r="22" spans="1:15" ht="20.25" x14ac:dyDescent="0.25">
      <c r="A22" s="119"/>
      <c r="B22" s="119"/>
      <c r="C22" s="121"/>
      <c r="D22" s="121"/>
      <c r="E22" s="99"/>
      <c r="F22" s="99"/>
      <c r="G22" s="99"/>
      <c r="H22" s="99"/>
      <c r="I22" s="99"/>
      <c r="J22" s="99"/>
      <c r="K22" s="99"/>
      <c r="L22" s="99"/>
      <c r="M22" s="99"/>
      <c r="N22" s="99"/>
      <c r="O22" s="99"/>
    </row>
    <row r="23" spans="1:15" ht="20.25" x14ac:dyDescent="0.25">
      <c r="A23" s="119"/>
      <c r="B23" s="119"/>
      <c r="C23" s="121"/>
      <c r="D23" s="121"/>
      <c r="E23" s="99"/>
      <c r="F23" s="99"/>
      <c r="G23" s="99"/>
      <c r="H23" s="99"/>
      <c r="I23" s="99"/>
      <c r="J23" s="99"/>
      <c r="K23" s="99"/>
      <c r="L23" s="99"/>
      <c r="M23" s="99"/>
      <c r="N23" s="99"/>
      <c r="O23" s="99"/>
    </row>
    <row r="24" spans="1:15" ht="20.25" x14ac:dyDescent="0.25">
      <c r="A24" s="119"/>
      <c r="B24" s="119"/>
      <c r="C24" s="121"/>
      <c r="D24" s="121"/>
      <c r="E24" s="99"/>
      <c r="F24" s="99"/>
      <c r="G24" s="99"/>
      <c r="H24" s="99"/>
      <c r="I24" s="99"/>
      <c r="J24" s="99"/>
      <c r="K24" s="99"/>
      <c r="L24" s="99"/>
      <c r="M24" s="99"/>
      <c r="N24" s="99"/>
      <c r="O24" s="99"/>
    </row>
    <row r="25" spans="1:15" ht="20.25" x14ac:dyDescent="0.25">
      <c r="A25" s="119"/>
      <c r="B25" s="119"/>
      <c r="C25" s="121"/>
      <c r="D25" s="121"/>
      <c r="E25" s="99"/>
      <c r="F25" s="99"/>
      <c r="G25" s="99"/>
      <c r="H25" s="99"/>
      <c r="I25" s="99"/>
      <c r="J25" s="99"/>
      <c r="K25" s="99"/>
      <c r="L25" s="99"/>
      <c r="M25" s="99"/>
      <c r="N25" s="99"/>
      <c r="O25" s="99"/>
    </row>
    <row r="26" spans="1:15" ht="20.25" x14ac:dyDescent="0.25">
      <c r="A26" s="119"/>
      <c r="B26" s="119"/>
      <c r="C26" s="121"/>
      <c r="D26" s="121"/>
      <c r="E26" s="99"/>
      <c r="F26" s="99"/>
      <c r="G26" s="99"/>
      <c r="H26" s="99"/>
      <c r="I26" s="99"/>
      <c r="J26" s="99"/>
      <c r="K26" s="99"/>
      <c r="L26" s="99"/>
      <c r="M26" s="99"/>
      <c r="N26" s="99"/>
      <c r="O26" s="99"/>
    </row>
    <row r="27" spans="1:15" ht="20.25" x14ac:dyDescent="0.25">
      <c r="A27" s="119"/>
      <c r="B27" s="119"/>
      <c r="C27" s="121"/>
      <c r="D27" s="121"/>
      <c r="E27" s="99"/>
      <c r="F27" s="99"/>
      <c r="G27" s="99"/>
      <c r="H27" s="99"/>
      <c r="I27" s="99"/>
      <c r="J27" s="99"/>
      <c r="K27" s="99"/>
      <c r="L27" s="99"/>
      <c r="M27" s="99"/>
      <c r="N27" s="99"/>
      <c r="O27" s="99"/>
    </row>
    <row r="28" spans="1:15" ht="20.25" x14ac:dyDescent="0.25">
      <c r="A28" s="119"/>
      <c r="B28" s="119"/>
      <c r="C28" s="121"/>
      <c r="D28" s="121"/>
      <c r="E28" s="99"/>
      <c r="F28" s="99"/>
      <c r="G28" s="99"/>
      <c r="H28" s="99"/>
      <c r="I28" s="99"/>
      <c r="J28" s="99"/>
      <c r="K28" s="99"/>
      <c r="L28" s="99"/>
      <c r="M28" s="99"/>
      <c r="N28" s="99"/>
      <c r="O28" s="99"/>
    </row>
    <row r="29" spans="1:15" ht="20.25" x14ac:dyDescent="0.25">
      <c r="A29" s="119"/>
      <c r="B29" s="119"/>
      <c r="C29" s="121"/>
      <c r="D29" s="121"/>
      <c r="E29" s="99"/>
      <c r="F29" s="99"/>
      <c r="G29" s="99"/>
      <c r="H29" s="99"/>
      <c r="I29" s="99"/>
      <c r="J29" s="99"/>
      <c r="K29" s="99"/>
      <c r="L29" s="99"/>
      <c r="M29" s="99"/>
      <c r="N29" s="99"/>
      <c r="O29" s="99"/>
    </row>
    <row r="30" spans="1:15" ht="20.25" x14ac:dyDescent="0.25">
      <c r="A30" s="119"/>
      <c r="B30" s="119"/>
      <c r="C30" s="121"/>
      <c r="D30" s="121"/>
      <c r="E30" s="99"/>
      <c r="F30" s="99"/>
      <c r="G30" s="99"/>
      <c r="H30" s="99"/>
      <c r="I30" s="99"/>
      <c r="J30" s="99"/>
      <c r="K30" s="99"/>
      <c r="L30" s="99"/>
      <c r="M30" s="99"/>
      <c r="N30" s="99"/>
      <c r="O30" s="99"/>
    </row>
    <row r="31" spans="1:15" ht="20.25" x14ac:dyDescent="0.25">
      <c r="A31" s="119"/>
      <c r="B31" s="119"/>
      <c r="C31" s="121"/>
      <c r="D31" s="121"/>
      <c r="E31" s="99"/>
      <c r="F31" s="99"/>
      <c r="G31" s="99"/>
      <c r="H31" s="99"/>
      <c r="I31" s="99"/>
      <c r="J31" s="99"/>
      <c r="K31" s="99"/>
      <c r="L31" s="99"/>
      <c r="M31" s="99"/>
      <c r="N31" s="99"/>
      <c r="O31" s="99"/>
    </row>
    <row r="32" spans="1:15" ht="20.25" x14ac:dyDescent="0.25">
      <c r="A32" s="119"/>
      <c r="B32" s="119"/>
      <c r="C32" s="121"/>
      <c r="D32" s="121"/>
      <c r="E32" s="99"/>
      <c r="F32" s="99"/>
      <c r="G32" s="99"/>
      <c r="H32" s="99"/>
      <c r="I32" s="99"/>
      <c r="J32" s="99"/>
      <c r="K32" s="99"/>
      <c r="L32" s="99"/>
      <c r="M32" s="99"/>
      <c r="N32" s="99"/>
      <c r="O32" s="99"/>
    </row>
    <row r="33" spans="1:15" ht="20.25" x14ac:dyDescent="0.25">
      <c r="A33" s="119"/>
      <c r="B33" s="119"/>
      <c r="C33" s="121"/>
      <c r="D33" s="121"/>
      <c r="E33" s="99"/>
      <c r="F33" s="99"/>
      <c r="G33" s="99"/>
      <c r="H33" s="99"/>
      <c r="I33" s="99"/>
      <c r="J33" s="99"/>
      <c r="K33" s="99"/>
      <c r="L33" s="99"/>
      <c r="M33" s="99"/>
      <c r="N33" s="99"/>
      <c r="O33" s="99"/>
    </row>
    <row r="34" spans="1:15" ht="20.25" x14ac:dyDescent="0.25">
      <c r="A34" s="119"/>
      <c r="B34" s="119"/>
      <c r="C34" s="121"/>
      <c r="D34" s="121"/>
      <c r="E34" s="99"/>
      <c r="F34" s="99"/>
      <c r="G34" s="99"/>
      <c r="H34" s="99"/>
      <c r="I34" s="99"/>
      <c r="J34" s="99"/>
      <c r="K34" s="99"/>
      <c r="L34" s="99"/>
      <c r="M34" s="99"/>
      <c r="N34" s="99"/>
      <c r="O34" s="99"/>
    </row>
    <row r="35" spans="1:15" ht="20.25" x14ac:dyDescent="0.25">
      <c r="A35" s="119"/>
      <c r="B35" s="119"/>
      <c r="C35" s="121"/>
      <c r="D35" s="121"/>
      <c r="E35" s="99"/>
      <c r="F35" s="99"/>
      <c r="G35" s="99"/>
      <c r="H35" s="99"/>
      <c r="I35" s="99"/>
      <c r="J35" s="99"/>
      <c r="K35" s="99"/>
      <c r="L35" s="99"/>
      <c r="M35" s="99"/>
      <c r="N35" s="99"/>
      <c r="O35" s="99"/>
    </row>
    <row r="36" spans="1:15" ht="20.25" x14ac:dyDescent="0.25">
      <c r="A36" s="119"/>
      <c r="B36" s="119"/>
      <c r="C36" s="121"/>
      <c r="D36" s="121"/>
      <c r="E36" s="99"/>
      <c r="F36" s="99"/>
      <c r="G36" s="99"/>
      <c r="H36" s="99"/>
      <c r="I36" s="99"/>
      <c r="J36" s="99"/>
      <c r="K36" s="99"/>
      <c r="L36" s="99"/>
      <c r="M36" s="99"/>
      <c r="N36" s="99"/>
      <c r="O36" s="99"/>
    </row>
    <row r="37" spans="1:15" ht="20.25" x14ac:dyDescent="0.25">
      <c r="A37" s="119"/>
      <c r="B37" s="119"/>
      <c r="C37" s="121"/>
      <c r="D37" s="121"/>
      <c r="E37" s="99"/>
      <c r="F37" s="99"/>
      <c r="G37" s="99"/>
      <c r="H37" s="99"/>
      <c r="I37" s="99"/>
      <c r="J37" s="99"/>
      <c r="K37" s="99"/>
      <c r="L37" s="99"/>
      <c r="M37" s="99"/>
      <c r="N37" s="99"/>
      <c r="O37" s="99"/>
    </row>
    <row r="38" spans="1:15" ht="20.25" x14ac:dyDescent="0.25">
      <c r="A38" s="119"/>
      <c r="B38" s="119"/>
      <c r="C38" s="121"/>
      <c r="D38" s="121"/>
      <c r="E38" s="99"/>
      <c r="F38" s="99"/>
      <c r="G38" s="99"/>
      <c r="H38" s="99"/>
      <c r="I38" s="99"/>
      <c r="J38" s="99"/>
      <c r="K38" s="99"/>
      <c r="L38" s="99"/>
      <c r="M38" s="99"/>
      <c r="N38" s="99"/>
      <c r="O38" s="99"/>
    </row>
    <row r="39" spans="1:15" ht="20.25" x14ac:dyDescent="0.25">
      <c r="A39" s="119"/>
      <c r="B39" s="119"/>
      <c r="C39" s="121"/>
      <c r="D39" s="121"/>
      <c r="E39" s="99"/>
      <c r="F39" s="99"/>
      <c r="G39" s="99"/>
      <c r="H39" s="99"/>
      <c r="I39" s="99"/>
      <c r="J39" s="99"/>
      <c r="K39" s="99"/>
      <c r="L39" s="99"/>
      <c r="M39" s="99"/>
      <c r="N39" s="99"/>
      <c r="O39" s="99"/>
    </row>
    <row r="40" spans="1:15" ht="20.25" x14ac:dyDescent="0.25">
      <c r="A40" s="119"/>
      <c r="B40" s="119"/>
      <c r="C40" s="121"/>
      <c r="D40" s="121"/>
      <c r="E40" s="99"/>
      <c r="F40" s="99"/>
      <c r="G40" s="99"/>
      <c r="H40" s="99"/>
      <c r="I40" s="99"/>
      <c r="J40" s="99"/>
      <c r="K40" s="99"/>
      <c r="L40" s="99"/>
      <c r="M40" s="99"/>
      <c r="N40" s="99"/>
      <c r="O40" s="99"/>
    </row>
    <row r="41" spans="1:15" ht="20.25" x14ac:dyDescent="0.25">
      <c r="A41" s="119"/>
      <c r="B41" s="119"/>
      <c r="C41" s="121"/>
      <c r="D41" s="121"/>
      <c r="E41" s="99"/>
      <c r="F41" s="99"/>
      <c r="G41" s="99"/>
      <c r="H41" s="99"/>
      <c r="I41" s="99"/>
      <c r="J41" s="99"/>
      <c r="K41" s="99"/>
      <c r="L41" s="99"/>
      <c r="M41" s="99"/>
      <c r="N41" s="99"/>
      <c r="O41" s="99"/>
    </row>
    <row r="42" spans="1:15" ht="20.25" x14ac:dyDescent="0.25">
      <c r="A42" s="119"/>
      <c r="B42" s="119"/>
      <c r="C42" s="121"/>
      <c r="D42" s="121"/>
      <c r="E42" s="99"/>
      <c r="F42" s="99"/>
      <c r="G42" s="99"/>
      <c r="H42" s="99"/>
      <c r="I42" s="99"/>
      <c r="J42" s="99"/>
      <c r="K42" s="99"/>
      <c r="L42" s="99"/>
      <c r="M42" s="99"/>
      <c r="N42" s="99"/>
      <c r="O42" s="99"/>
    </row>
    <row r="43" spans="1:15" ht="20.25" x14ac:dyDescent="0.25">
      <c r="A43" s="119"/>
      <c r="B43" s="119"/>
      <c r="C43" s="121"/>
      <c r="D43" s="121"/>
      <c r="E43" s="99"/>
      <c r="F43" s="99"/>
      <c r="G43" s="99"/>
      <c r="H43" s="99"/>
      <c r="I43" s="99"/>
      <c r="J43" s="99"/>
      <c r="K43" s="99"/>
      <c r="L43" s="99"/>
      <c r="M43" s="99"/>
      <c r="N43" s="99"/>
      <c r="O43" s="99"/>
    </row>
    <row r="44" spans="1:15" ht="20.25" x14ac:dyDescent="0.25">
      <c r="A44" s="119"/>
      <c r="B44" s="119"/>
      <c r="C44" s="121"/>
      <c r="D44" s="121"/>
      <c r="E44" s="99"/>
      <c r="F44" s="99"/>
      <c r="G44" s="99"/>
      <c r="H44" s="99"/>
      <c r="I44" s="99"/>
      <c r="J44" s="99"/>
      <c r="K44" s="99"/>
      <c r="L44" s="99"/>
      <c r="M44" s="99"/>
      <c r="N44" s="99"/>
      <c r="O44" s="99"/>
    </row>
    <row r="45" spans="1:15" ht="20.25" x14ac:dyDescent="0.25">
      <c r="A45" s="119"/>
      <c r="B45" s="119"/>
      <c r="C45" s="121"/>
      <c r="D45" s="121"/>
      <c r="E45" s="99"/>
      <c r="F45" s="99"/>
      <c r="G45" s="99"/>
      <c r="H45" s="99"/>
      <c r="I45" s="99"/>
      <c r="J45" s="99"/>
      <c r="K45" s="99"/>
      <c r="L45" s="99"/>
      <c r="M45" s="99"/>
      <c r="N45" s="99"/>
      <c r="O45" s="99"/>
    </row>
    <row r="46" spans="1:15" ht="20.25" x14ac:dyDescent="0.25">
      <c r="A46" s="119"/>
      <c r="B46" s="119"/>
      <c r="C46" s="121"/>
      <c r="D46" s="121"/>
      <c r="E46" s="99"/>
      <c r="F46" s="99"/>
      <c r="G46" s="99"/>
      <c r="H46" s="99"/>
      <c r="I46" s="99"/>
      <c r="J46" s="99"/>
      <c r="K46" s="99"/>
      <c r="L46" s="99"/>
      <c r="M46" s="99"/>
      <c r="N46" s="99"/>
      <c r="O46" s="99"/>
    </row>
    <row r="47" spans="1:15" ht="20.25" x14ac:dyDescent="0.25">
      <c r="A47" s="119"/>
      <c r="B47" s="119"/>
      <c r="C47" s="121"/>
      <c r="D47" s="121"/>
      <c r="E47" s="99"/>
      <c r="F47" s="99"/>
      <c r="G47" s="99"/>
      <c r="H47" s="99"/>
      <c r="I47" s="99"/>
      <c r="J47" s="99"/>
      <c r="K47" s="99"/>
      <c r="L47" s="99"/>
      <c r="M47" s="99"/>
      <c r="N47" s="99"/>
      <c r="O47" s="99"/>
    </row>
    <row r="48" spans="1:15" ht="20.25" x14ac:dyDescent="0.25">
      <c r="A48" s="119"/>
      <c r="B48" s="119"/>
      <c r="C48" s="121"/>
      <c r="D48" s="121"/>
      <c r="E48" s="99"/>
      <c r="F48" s="99"/>
      <c r="G48" s="99"/>
      <c r="H48" s="99"/>
      <c r="I48" s="99"/>
      <c r="J48" s="99"/>
      <c r="K48" s="99"/>
      <c r="L48" s="99"/>
      <c r="M48" s="99"/>
      <c r="N48" s="99"/>
      <c r="O48" s="99"/>
    </row>
    <row r="49" spans="1:15" ht="20.25" x14ac:dyDescent="0.25">
      <c r="A49" s="119"/>
      <c r="B49" s="119"/>
      <c r="C49" s="121"/>
      <c r="D49" s="121"/>
      <c r="E49" s="99"/>
      <c r="F49" s="99"/>
      <c r="G49" s="99"/>
      <c r="H49" s="99"/>
      <c r="I49" s="99"/>
      <c r="J49" s="99"/>
      <c r="K49" s="99"/>
      <c r="L49" s="99"/>
      <c r="M49" s="99"/>
      <c r="N49" s="99"/>
      <c r="O49" s="99"/>
    </row>
    <row r="50" spans="1:15" ht="20.25" x14ac:dyDescent="0.25">
      <c r="A50" s="119"/>
      <c r="B50" s="119"/>
      <c r="C50" s="121"/>
      <c r="D50" s="121"/>
      <c r="E50" s="99"/>
      <c r="F50" s="99"/>
      <c r="G50" s="99"/>
      <c r="H50" s="99"/>
      <c r="I50" s="99"/>
      <c r="J50" s="99"/>
      <c r="K50" s="99"/>
      <c r="L50" s="99"/>
      <c r="M50" s="99"/>
      <c r="N50" s="99"/>
      <c r="O50" s="99"/>
    </row>
    <row r="51" spans="1:15" ht="20.25" x14ac:dyDescent="0.25">
      <c r="A51" s="119"/>
      <c r="B51" s="119"/>
      <c r="C51" s="121"/>
      <c r="D51" s="121"/>
      <c r="E51" s="99"/>
      <c r="F51" s="99"/>
      <c r="G51" s="99"/>
      <c r="H51" s="99"/>
      <c r="I51" s="99"/>
      <c r="J51" s="99"/>
      <c r="K51" s="99"/>
      <c r="L51" s="99"/>
      <c r="M51" s="99"/>
      <c r="N51" s="99"/>
      <c r="O51" s="99"/>
    </row>
    <row r="52" spans="1:15" ht="20.25" x14ac:dyDescent="0.25">
      <c r="A52" s="119"/>
      <c r="B52" s="23"/>
      <c r="C52" s="36"/>
      <c r="D52" s="36"/>
    </row>
    <row r="53" spans="1:15" ht="20.25" x14ac:dyDescent="0.25">
      <c r="A53" s="119"/>
      <c r="B53" s="23"/>
      <c r="C53" s="36"/>
      <c r="D53" s="36"/>
    </row>
    <row r="54" spans="1:15" ht="20.25" x14ac:dyDescent="0.25">
      <c r="A54" s="119"/>
      <c r="B54" s="23"/>
      <c r="C54" s="36"/>
      <c r="D54" s="36"/>
    </row>
    <row r="55" spans="1:15" ht="20.25" x14ac:dyDescent="0.25">
      <c r="A55" s="119"/>
      <c r="B55" s="23"/>
      <c r="C55" s="36"/>
      <c r="D55" s="36"/>
    </row>
    <row r="56" spans="1:15" ht="20.25" x14ac:dyDescent="0.25">
      <c r="A56" s="119"/>
      <c r="B56" s="23"/>
      <c r="C56" s="36"/>
      <c r="D56" s="36"/>
    </row>
    <row r="57" spans="1:15" ht="20.25" x14ac:dyDescent="0.25">
      <c r="A57" s="119"/>
      <c r="B57" s="23"/>
      <c r="C57" s="36"/>
      <c r="D57" s="36"/>
    </row>
    <row r="58" spans="1:15" ht="20.25" x14ac:dyDescent="0.25">
      <c r="A58" s="119"/>
      <c r="B58" s="23"/>
      <c r="C58" s="36"/>
      <c r="D58" s="36"/>
    </row>
    <row r="59" spans="1:15" ht="20.25" x14ac:dyDescent="0.25">
      <c r="A59" s="119"/>
      <c r="B59" s="23"/>
      <c r="C59" s="36"/>
      <c r="D59" s="36"/>
    </row>
    <row r="60" spans="1:15" ht="20.25" x14ac:dyDescent="0.25">
      <c r="A60" s="119"/>
      <c r="B60" s="23"/>
      <c r="C60" s="36"/>
      <c r="D60" s="36"/>
    </row>
    <row r="61" spans="1:15" ht="20.25" x14ac:dyDescent="0.25">
      <c r="A61" s="119"/>
      <c r="B61" s="23"/>
      <c r="C61" s="36"/>
      <c r="D61" s="36"/>
    </row>
    <row r="62" spans="1:15" ht="20.25" x14ac:dyDescent="0.25">
      <c r="A62" s="119"/>
      <c r="B62" s="23"/>
      <c r="C62" s="36"/>
      <c r="D62" s="36"/>
    </row>
    <row r="63" spans="1:15" ht="20.25" x14ac:dyDescent="0.25">
      <c r="A63" s="119"/>
      <c r="B63" s="23"/>
      <c r="C63" s="36"/>
      <c r="D63" s="36"/>
    </row>
    <row r="64" spans="1:15" ht="20.25" x14ac:dyDescent="0.25">
      <c r="A64" s="119"/>
      <c r="B64" s="23"/>
      <c r="C64" s="36"/>
      <c r="D64" s="36"/>
    </row>
    <row r="65" spans="1:4" ht="20.25" x14ac:dyDescent="0.25">
      <c r="A65" s="119"/>
      <c r="B65" s="23"/>
      <c r="C65" s="36"/>
      <c r="D65" s="36"/>
    </row>
    <row r="66" spans="1:4" ht="20.25" x14ac:dyDescent="0.25">
      <c r="A66" s="119"/>
      <c r="B66" s="23"/>
      <c r="C66" s="36"/>
      <c r="D66" s="36"/>
    </row>
    <row r="67" spans="1:4" ht="20.25" x14ac:dyDescent="0.25">
      <c r="A67" s="119"/>
      <c r="B67" s="23"/>
      <c r="C67" s="36"/>
      <c r="D67" s="36"/>
    </row>
    <row r="68" spans="1:4" ht="20.25" x14ac:dyDescent="0.25">
      <c r="A68" s="119"/>
      <c r="B68" s="23"/>
      <c r="C68" s="36"/>
      <c r="D68" s="36"/>
    </row>
    <row r="69" spans="1:4" ht="20.25" x14ac:dyDescent="0.25">
      <c r="A69" s="119"/>
      <c r="B69" s="23"/>
      <c r="C69" s="36"/>
      <c r="D69" s="36"/>
    </row>
    <row r="70" spans="1:4" ht="20.25" x14ac:dyDescent="0.25">
      <c r="A70" s="119"/>
      <c r="B70" s="23"/>
      <c r="C70" s="36"/>
      <c r="D70" s="36"/>
    </row>
    <row r="71" spans="1:4" ht="20.25" x14ac:dyDescent="0.25">
      <c r="A71" s="119"/>
      <c r="B71" s="23"/>
      <c r="C71" s="36"/>
      <c r="D71" s="36"/>
    </row>
    <row r="72" spans="1:4" ht="20.25" x14ac:dyDescent="0.25">
      <c r="A72" s="119"/>
      <c r="B72" s="23"/>
      <c r="C72" s="36"/>
      <c r="D72" s="36"/>
    </row>
    <row r="73" spans="1:4" ht="20.25" x14ac:dyDescent="0.25">
      <c r="A73" s="119"/>
      <c r="B73" s="23"/>
      <c r="C73" s="36"/>
      <c r="D73" s="36"/>
    </row>
    <row r="74" spans="1:4" ht="20.25" x14ac:dyDescent="0.25">
      <c r="A74" s="119"/>
      <c r="B74" s="23"/>
      <c r="C74" s="36"/>
      <c r="D74" s="36"/>
    </row>
    <row r="75" spans="1:4" ht="20.25" x14ac:dyDescent="0.25">
      <c r="A75" s="119"/>
      <c r="B75" s="23"/>
      <c r="C75" s="36"/>
      <c r="D75" s="36"/>
    </row>
    <row r="76" spans="1:4" ht="20.25" x14ac:dyDescent="0.25">
      <c r="A76" s="119"/>
      <c r="B76" s="23"/>
      <c r="C76" s="36"/>
      <c r="D76" s="36"/>
    </row>
    <row r="77" spans="1:4" ht="20.25" x14ac:dyDescent="0.25">
      <c r="A77" s="119"/>
      <c r="B77" s="23"/>
      <c r="C77" s="36"/>
      <c r="D77" s="36"/>
    </row>
    <row r="78" spans="1:4" ht="20.25" x14ac:dyDescent="0.25">
      <c r="A78" s="119"/>
      <c r="B78" s="23"/>
      <c r="C78" s="36"/>
      <c r="D78" s="36"/>
    </row>
    <row r="79" spans="1:4" ht="20.25" x14ac:dyDescent="0.25">
      <c r="A79" s="119"/>
      <c r="B79" s="23"/>
      <c r="C79" s="36"/>
      <c r="D79" s="36"/>
    </row>
    <row r="80" spans="1:4" ht="20.25" x14ac:dyDescent="0.25">
      <c r="A80" s="119"/>
      <c r="B80" s="23"/>
      <c r="C80" s="36"/>
      <c r="D80" s="36"/>
    </row>
    <row r="81" spans="1:4" ht="20.25" x14ac:dyDescent="0.25">
      <c r="A81" s="119"/>
      <c r="B81" s="23"/>
      <c r="C81" s="36"/>
      <c r="D81" s="36"/>
    </row>
    <row r="82" spans="1:4" ht="20.25" x14ac:dyDescent="0.25">
      <c r="A82" s="119"/>
      <c r="B82" s="23"/>
      <c r="C82" s="36"/>
      <c r="D82" s="36"/>
    </row>
    <row r="83" spans="1:4" ht="20.25" x14ac:dyDescent="0.25">
      <c r="A83" s="119"/>
      <c r="B83" s="23"/>
      <c r="C83" s="36"/>
      <c r="D83" s="36"/>
    </row>
    <row r="84" spans="1:4" ht="20.25" x14ac:dyDescent="0.25">
      <c r="A84" s="119"/>
      <c r="B84" s="23"/>
      <c r="C84" s="36"/>
      <c r="D84" s="36"/>
    </row>
    <row r="85" spans="1:4" ht="20.25" x14ac:dyDescent="0.25">
      <c r="A85" s="119"/>
      <c r="B85" s="23"/>
      <c r="C85" s="36"/>
      <c r="D85" s="36"/>
    </row>
    <row r="86" spans="1:4" ht="20.25" x14ac:dyDescent="0.25">
      <c r="A86" s="119"/>
      <c r="B86" s="23"/>
      <c r="C86" s="36"/>
      <c r="D86" s="36"/>
    </row>
    <row r="87" spans="1:4" ht="20.25" x14ac:dyDescent="0.25">
      <c r="A87" s="119"/>
      <c r="B87" s="23"/>
      <c r="C87" s="36"/>
      <c r="D87" s="36"/>
    </row>
    <row r="88" spans="1:4" ht="20.25" x14ac:dyDescent="0.25">
      <c r="A88" s="119"/>
      <c r="B88" s="23"/>
      <c r="C88" s="36"/>
      <c r="D88" s="36"/>
    </row>
    <row r="89" spans="1:4" ht="20.25" x14ac:dyDescent="0.25">
      <c r="A89" s="119"/>
      <c r="B89" s="23"/>
      <c r="C89" s="36"/>
      <c r="D89" s="36"/>
    </row>
    <row r="90" spans="1:4" ht="20.25" x14ac:dyDescent="0.25">
      <c r="A90" s="119"/>
      <c r="B90" s="23"/>
      <c r="C90" s="36"/>
      <c r="D90" s="36"/>
    </row>
    <row r="91" spans="1:4" ht="20.25" x14ac:dyDescent="0.25">
      <c r="A91" s="119"/>
      <c r="B91" s="23"/>
      <c r="C91" s="36"/>
      <c r="D91" s="36"/>
    </row>
    <row r="92" spans="1:4" ht="20.25" x14ac:dyDescent="0.25">
      <c r="A92" s="119"/>
      <c r="B92" s="23"/>
      <c r="C92" s="36"/>
      <c r="D92" s="36"/>
    </row>
    <row r="93" spans="1:4" ht="20.25" x14ac:dyDescent="0.25">
      <c r="A93" s="119"/>
      <c r="B93" s="23"/>
      <c r="C93" s="36"/>
      <c r="D93" s="36"/>
    </row>
    <row r="94" spans="1:4" ht="20.25" x14ac:dyDescent="0.25">
      <c r="A94" s="119"/>
      <c r="B94" s="23"/>
      <c r="C94" s="36"/>
      <c r="D94" s="36"/>
    </row>
    <row r="95" spans="1:4" ht="20.25" x14ac:dyDescent="0.25">
      <c r="A95" s="119"/>
      <c r="B95" s="23"/>
      <c r="C95" s="36"/>
      <c r="D95" s="36"/>
    </row>
    <row r="96" spans="1:4" ht="20.25" x14ac:dyDescent="0.25">
      <c r="A96" s="119"/>
      <c r="B96" s="23"/>
      <c r="C96" s="36"/>
      <c r="D96" s="36"/>
    </row>
    <row r="97" spans="1:4" ht="20.25" x14ac:dyDescent="0.25">
      <c r="A97" s="119"/>
      <c r="B97" s="23"/>
      <c r="C97" s="36"/>
      <c r="D97" s="36"/>
    </row>
    <row r="98" spans="1:4" ht="20.25" x14ac:dyDescent="0.25">
      <c r="A98" s="119"/>
      <c r="B98" s="23"/>
      <c r="C98" s="36"/>
      <c r="D98" s="36"/>
    </row>
    <row r="99" spans="1:4" ht="20.25" x14ac:dyDescent="0.25">
      <c r="A99" s="119"/>
      <c r="B99" s="23"/>
      <c r="C99" s="36"/>
      <c r="D99" s="36"/>
    </row>
    <row r="100" spans="1:4" ht="20.25" x14ac:dyDescent="0.25">
      <c r="A100" s="119"/>
      <c r="B100" s="23"/>
      <c r="C100" s="36"/>
      <c r="D100" s="36"/>
    </row>
    <row r="101" spans="1:4" ht="20.25" x14ac:dyDescent="0.25">
      <c r="A101" s="119"/>
      <c r="B101" s="23"/>
      <c r="C101" s="36"/>
      <c r="D101" s="36"/>
    </row>
    <row r="102" spans="1:4" ht="20.25" x14ac:dyDescent="0.25">
      <c r="A102" s="119"/>
      <c r="B102" s="23"/>
      <c r="C102" s="36"/>
      <c r="D102" s="36"/>
    </row>
    <row r="103" spans="1:4" ht="20.25" x14ac:dyDescent="0.25">
      <c r="A103" s="119"/>
      <c r="B103" s="23"/>
      <c r="C103" s="36"/>
      <c r="D103" s="36"/>
    </row>
    <row r="104" spans="1:4" ht="20.25" x14ac:dyDescent="0.25">
      <c r="A104" s="119"/>
      <c r="B104" s="23"/>
      <c r="C104" s="36"/>
      <c r="D104" s="36"/>
    </row>
    <row r="105" spans="1:4" ht="20.25" x14ac:dyDescent="0.25">
      <c r="A105" s="119"/>
      <c r="B105" s="23"/>
      <c r="C105" s="36"/>
      <c r="D105" s="36"/>
    </row>
    <row r="106" spans="1:4" ht="20.25" x14ac:dyDescent="0.25">
      <c r="A106" s="119"/>
      <c r="B106" s="23"/>
      <c r="C106" s="36"/>
      <c r="D106" s="36"/>
    </row>
    <row r="107" spans="1:4" ht="20.25" x14ac:dyDescent="0.25">
      <c r="A107" s="119"/>
      <c r="B107" s="23"/>
      <c r="C107" s="36"/>
      <c r="D107" s="36"/>
    </row>
    <row r="108" spans="1:4" ht="20.25" x14ac:dyDescent="0.25">
      <c r="A108" s="119"/>
      <c r="B108" s="23"/>
      <c r="C108" s="36"/>
      <c r="D108" s="36"/>
    </row>
    <row r="109" spans="1:4" ht="20.25" x14ac:dyDescent="0.25">
      <c r="A109" s="119"/>
      <c r="B109" s="23"/>
      <c r="C109" s="36"/>
      <c r="D109" s="36"/>
    </row>
    <row r="110" spans="1:4" ht="20.25" x14ac:dyDescent="0.25">
      <c r="A110" s="119"/>
      <c r="B110" s="23"/>
      <c r="C110" s="36"/>
      <c r="D110" s="36"/>
    </row>
    <row r="111" spans="1:4" ht="20.25" x14ac:dyDescent="0.25">
      <c r="A111" s="119"/>
      <c r="B111" s="23"/>
      <c r="C111" s="36"/>
      <c r="D111" s="36"/>
    </row>
    <row r="112" spans="1:4" ht="20.25" x14ac:dyDescent="0.25">
      <c r="A112" s="119"/>
      <c r="B112" s="23"/>
      <c r="C112" s="36"/>
      <c r="D112" s="36"/>
    </row>
    <row r="113" spans="1:4" ht="20.25" x14ac:dyDescent="0.25">
      <c r="A113" s="119"/>
      <c r="B113" s="23"/>
      <c r="C113" s="36"/>
      <c r="D113" s="36"/>
    </row>
    <row r="114" spans="1:4" ht="20.25" x14ac:dyDescent="0.25">
      <c r="A114" s="119"/>
      <c r="B114" s="23"/>
      <c r="C114" s="36"/>
      <c r="D114" s="36"/>
    </row>
    <row r="115" spans="1:4" ht="20.25" x14ac:dyDescent="0.25">
      <c r="A115" s="119"/>
      <c r="B115" s="23"/>
      <c r="C115" s="36"/>
      <c r="D115" s="36"/>
    </row>
    <row r="116" spans="1:4" ht="20.25" x14ac:dyDescent="0.25">
      <c r="A116" s="119"/>
      <c r="B116" s="23"/>
      <c r="C116" s="36"/>
      <c r="D116" s="36"/>
    </row>
    <row r="117" spans="1:4" ht="20.25" x14ac:dyDescent="0.25">
      <c r="A117" s="119"/>
      <c r="B117" s="23"/>
      <c r="C117" s="36"/>
      <c r="D117" s="36"/>
    </row>
    <row r="118" spans="1:4" ht="20.25" x14ac:dyDescent="0.25">
      <c r="A118" s="119"/>
      <c r="B118" s="23"/>
      <c r="C118" s="36"/>
      <c r="D118" s="36"/>
    </row>
    <row r="119" spans="1:4" ht="20.25" x14ac:dyDescent="0.25">
      <c r="A119" s="119"/>
      <c r="B119" s="23"/>
      <c r="C119" s="36"/>
      <c r="D119" s="36"/>
    </row>
    <row r="120" spans="1:4" ht="20.25" x14ac:dyDescent="0.25">
      <c r="A120" s="119"/>
      <c r="B120" s="23"/>
      <c r="C120" s="36"/>
      <c r="D120" s="36"/>
    </row>
    <row r="121" spans="1:4" ht="20.25" x14ac:dyDescent="0.25">
      <c r="A121" s="119"/>
      <c r="B121" s="23"/>
      <c r="C121" s="36"/>
      <c r="D121" s="36"/>
    </row>
    <row r="122" spans="1:4" ht="20.25" x14ac:dyDescent="0.25">
      <c r="A122" s="119"/>
      <c r="B122" s="23"/>
      <c r="C122" s="36"/>
      <c r="D122" s="36"/>
    </row>
    <row r="123" spans="1:4" ht="20.25" x14ac:dyDescent="0.25">
      <c r="A123" s="119"/>
      <c r="B123" s="23"/>
      <c r="C123" s="36"/>
      <c r="D123" s="36"/>
    </row>
    <row r="124" spans="1:4" ht="20.25" x14ac:dyDescent="0.25">
      <c r="A124" s="119"/>
      <c r="B124" s="23"/>
      <c r="C124" s="36"/>
      <c r="D124" s="36"/>
    </row>
    <row r="125" spans="1:4" ht="20.25" x14ac:dyDescent="0.25">
      <c r="A125" s="119"/>
      <c r="B125" s="23"/>
      <c r="C125" s="36"/>
      <c r="D125" s="36"/>
    </row>
    <row r="126" spans="1:4" ht="20.25" x14ac:dyDescent="0.25">
      <c r="A126" s="119"/>
      <c r="B126" s="23"/>
      <c r="C126" s="36"/>
      <c r="D126" s="36"/>
    </row>
    <row r="127" spans="1:4" ht="20.25" x14ac:dyDescent="0.25">
      <c r="A127" s="119"/>
      <c r="B127" s="23"/>
      <c r="C127" s="36"/>
      <c r="D127" s="36"/>
    </row>
    <row r="128" spans="1:4" ht="20.25" x14ac:dyDescent="0.25">
      <c r="A128" s="119"/>
      <c r="B128" s="23"/>
      <c r="C128" s="36"/>
      <c r="D128" s="36"/>
    </row>
    <row r="129" spans="1:4" ht="20.25" x14ac:dyDescent="0.25">
      <c r="A129" s="119"/>
      <c r="B129" s="23"/>
      <c r="C129" s="36"/>
      <c r="D129" s="36"/>
    </row>
    <row r="130" spans="1:4" ht="20.25" x14ac:dyDescent="0.25">
      <c r="A130" s="119"/>
      <c r="B130" s="23"/>
      <c r="C130" s="36"/>
      <c r="D130" s="36"/>
    </row>
    <row r="131" spans="1:4" ht="20.25" x14ac:dyDescent="0.25">
      <c r="A131" s="119"/>
      <c r="B131" s="23"/>
      <c r="C131" s="36"/>
      <c r="D131" s="36"/>
    </row>
    <row r="132" spans="1:4" ht="20.25" x14ac:dyDescent="0.25">
      <c r="A132" s="119"/>
      <c r="B132" s="23"/>
      <c r="C132" s="36"/>
      <c r="D132" s="36"/>
    </row>
    <row r="133" spans="1:4" ht="20.25" x14ac:dyDescent="0.25">
      <c r="A133" s="119"/>
      <c r="B133" s="23"/>
      <c r="C133" s="36"/>
      <c r="D133" s="36"/>
    </row>
    <row r="134" spans="1:4" ht="20.25" x14ac:dyDescent="0.25">
      <c r="A134" s="119"/>
      <c r="B134" s="23"/>
      <c r="C134" s="36"/>
      <c r="D134" s="36"/>
    </row>
    <row r="135" spans="1:4" ht="20.25" x14ac:dyDescent="0.25">
      <c r="A135" s="119"/>
      <c r="B135" s="23"/>
      <c r="C135" s="36"/>
      <c r="D135" s="36"/>
    </row>
    <row r="136" spans="1:4" ht="20.25" x14ac:dyDescent="0.25">
      <c r="A136" s="119"/>
      <c r="B136" s="23"/>
      <c r="C136" s="36"/>
      <c r="D136" s="36"/>
    </row>
    <row r="137" spans="1:4" ht="20.25" x14ac:dyDescent="0.25">
      <c r="A137" s="119"/>
      <c r="B137" s="23"/>
      <c r="C137" s="36"/>
      <c r="D137" s="36"/>
    </row>
    <row r="138" spans="1:4" ht="20.25" x14ac:dyDescent="0.25">
      <c r="A138" s="119"/>
      <c r="B138" s="23"/>
      <c r="C138" s="36"/>
      <c r="D138" s="36"/>
    </row>
    <row r="139" spans="1:4" ht="20.25" x14ac:dyDescent="0.25">
      <c r="A139" s="119"/>
      <c r="B139" s="23"/>
      <c r="C139" s="36"/>
      <c r="D139" s="36"/>
    </row>
    <row r="140" spans="1:4" ht="20.25" x14ac:dyDescent="0.25">
      <c r="A140" s="119"/>
      <c r="B140" s="23"/>
      <c r="C140" s="36"/>
      <c r="D140" s="36"/>
    </row>
    <row r="141" spans="1:4" ht="20.25" x14ac:dyDescent="0.25">
      <c r="A141" s="119"/>
      <c r="B141" s="23"/>
      <c r="C141" s="36"/>
      <c r="D141" s="36"/>
    </row>
    <row r="142" spans="1:4" ht="20.25" x14ac:dyDescent="0.25">
      <c r="A142" s="119"/>
      <c r="B142" s="23"/>
      <c r="C142" s="36"/>
      <c r="D142" s="36"/>
    </row>
    <row r="143" spans="1:4" ht="20.25" x14ac:dyDescent="0.25">
      <c r="A143" s="119"/>
      <c r="B143" s="23"/>
      <c r="C143" s="36"/>
      <c r="D143" s="36"/>
    </row>
    <row r="144" spans="1:4" ht="20.25" x14ac:dyDescent="0.25">
      <c r="A144" s="119"/>
      <c r="B144" s="23"/>
      <c r="C144" s="36"/>
      <c r="D144" s="36"/>
    </row>
    <row r="145" spans="1:4" ht="20.25" x14ac:dyDescent="0.25">
      <c r="A145" s="119"/>
      <c r="B145" s="23"/>
      <c r="C145" s="36"/>
      <c r="D145" s="36"/>
    </row>
    <row r="146" spans="1:4" ht="20.25" x14ac:dyDescent="0.25">
      <c r="A146" s="119"/>
      <c r="B146" s="23"/>
      <c r="C146" s="36"/>
      <c r="D146" s="36"/>
    </row>
    <row r="147" spans="1:4" ht="20.25" x14ac:dyDescent="0.25">
      <c r="A147" s="119"/>
      <c r="B147" s="23"/>
      <c r="C147" s="36"/>
      <c r="D147" s="36"/>
    </row>
    <row r="148" spans="1:4" ht="20.25" x14ac:dyDescent="0.25">
      <c r="A148" s="119"/>
      <c r="B148" s="23"/>
      <c r="C148" s="36"/>
      <c r="D148" s="36"/>
    </row>
    <row r="149" spans="1:4" ht="20.25" x14ac:dyDescent="0.25">
      <c r="A149" s="119"/>
      <c r="B149" s="23"/>
      <c r="C149" s="36"/>
      <c r="D149" s="36"/>
    </row>
    <row r="150" spans="1:4" ht="20.25" x14ac:dyDescent="0.25">
      <c r="A150" s="119"/>
      <c r="B150" s="23"/>
      <c r="C150" s="36"/>
      <c r="D150" s="36"/>
    </row>
    <row r="151" spans="1:4" ht="20.25" x14ac:dyDescent="0.25">
      <c r="A151" s="119"/>
      <c r="B151" s="23"/>
      <c r="C151" s="36"/>
      <c r="D151" s="36"/>
    </row>
    <row r="152" spans="1:4" ht="20.25" x14ac:dyDescent="0.25">
      <c r="A152" s="119"/>
      <c r="B152" s="23"/>
      <c r="C152" s="36"/>
      <c r="D152" s="36"/>
    </row>
    <row r="153" spans="1:4" ht="20.25" x14ac:dyDescent="0.25">
      <c r="A153" s="119"/>
      <c r="B153" s="23"/>
      <c r="C153" s="36"/>
      <c r="D153" s="36"/>
    </row>
    <row r="154" spans="1:4" ht="20.25" x14ac:dyDescent="0.25">
      <c r="A154" s="119"/>
      <c r="B154" s="23"/>
      <c r="C154" s="36"/>
      <c r="D154" s="36"/>
    </row>
    <row r="155" spans="1:4" ht="20.25" x14ac:dyDescent="0.25">
      <c r="A155" s="119"/>
      <c r="B155" s="23"/>
      <c r="C155" s="36"/>
      <c r="D155" s="36"/>
    </row>
    <row r="156" spans="1:4" ht="20.25" x14ac:dyDescent="0.25">
      <c r="A156" s="119"/>
      <c r="B156" s="23"/>
      <c r="C156" s="36"/>
      <c r="D156" s="36"/>
    </row>
    <row r="157" spans="1:4" ht="20.25" x14ac:dyDescent="0.25">
      <c r="A157" s="119"/>
      <c r="B157" s="23"/>
      <c r="C157" s="36"/>
      <c r="D157" s="36"/>
    </row>
    <row r="158" spans="1:4" ht="20.25" x14ac:dyDescent="0.25">
      <c r="A158" s="119"/>
      <c r="B158" s="23"/>
      <c r="C158" s="36"/>
      <c r="D158" s="36"/>
    </row>
    <row r="159" spans="1:4" ht="20.25" x14ac:dyDescent="0.25">
      <c r="A159" s="119"/>
      <c r="B159" s="23"/>
      <c r="C159" s="36"/>
      <c r="D159" s="36"/>
    </row>
    <row r="160" spans="1:4" ht="20.25" x14ac:dyDescent="0.25">
      <c r="A160" s="119"/>
      <c r="B160" s="23"/>
      <c r="C160" s="36"/>
      <c r="D160" s="36"/>
    </row>
    <row r="161" spans="1:4" ht="20.25" x14ac:dyDescent="0.25">
      <c r="A161" s="119"/>
      <c r="B161" s="23"/>
      <c r="C161" s="36"/>
      <c r="D161" s="36"/>
    </row>
    <row r="162" spans="1:4" ht="20.25" x14ac:dyDescent="0.25">
      <c r="A162" s="119"/>
      <c r="B162" s="23"/>
      <c r="C162" s="36"/>
      <c r="D162" s="36"/>
    </row>
    <row r="163" spans="1:4" ht="20.25" x14ac:dyDescent="0.25">
      <c r="A163" s="119"/>
      <c r="B163" s="23"/>
      <c r="C163" s="36"/>
      <c r="D163" s="36"/>
    </row>
    <row r="164" spans="1:4" ht="20.25" x14ac:dyDescent="0.25">
      <c r="A164" s="119"/>
      <c r="B164" s="23"/>
      <c r="C164" s="36"/>
      <c r="D164" s="36"/>
    </row>
    <row r="165" spans="1:4" ht="20.25" x14ac:dyDescent="0.25">
      <c r="A165" s="119"/>
      <c r="B165" s="23"/>
      <c r="C165" s="36"/>
      <c r="D165" s="36"/>
    </row>
    <row r="166" spans="1:4" ht="20.25" x14ac:dyDescent="0.25">
      <c r="A166" s="119"/>
      <c r="B166" s="23"/>
      <c r="C166" s="36"/>
      <c r="D166" s="36"/>
    </row>
    <row r="167" spans="1:4" ht="20.25" x14ac:dyDescent="0.25">
      <c r="A167" s="119"/>
      <c r="B167" s="23"/>
      <c r="C167" s="36"/>
      <c r="D167" s="36"/>
    </row>
    <row r="168" spans="1:4" ht="20.25" x14ac:dyDescent="0.25">
      <c r="A168" s="119"/>
      <c r="B168" s="23"/>
      <c r="C168" s="36"/>
      <c r="D168" s="36"/>
    </row>
    <row r="169" spans="1:4" ht="20.25" x14ac:dyDescent="0.25">
      <c r="A169" s="119"/>
      <c r="B169" s="23"/>
      <c r="C169" s="36"/>
      <c r="D169" s="36"/>
    </row>
    <row r="170" spans="1:4" ht="20.25" x14ac:dyDescent="0.25">
      <c r="A170" s="119"/>
      <c r="B170" s="23"/>
      <c r="C170" s="36"/>
      <c r="D170" s="36"/>
    </row>
    <row r="171" spans="1:4" ht="20.25" x14ac:dyDescent="0.25">
      <c r="A171" s="119"/>
      <c r="B171" s="23"/>
      <c r="C171" s="36"/>
      <c r="D171" s="36"/>
    </row>
    <row r="172" spans="1:4" ht="20.25" x14ac:dyDescent="0.25">
      <c r="A172" s="119"/>
      <c r="B172" s="23"/>
      <c r="C172" s="36"/>
      <c r="D172" s="36"/>
    </row>
    <row r="173" spans="1:4" ht="20.25" x14ac:dyDescent="0.25">
      <c r="A173" s="119"/>
      <c r="B173" s="23"/>
      <c r="C173" s="36"/>
      <c r="D173" s="36"/>
    </row>
    <row r="174" spans="1:4" ht="20.25" x14ac:dyDescent="0.25">
      <c r="A174" s="119"/>
      <c r="B174" s="23"/>
      <c r="C174" s="36"/>
      <c r="D174" s="36"/>
    </row>
    <row r="175" spans="1:4" ht="20.25" x14ac:dyDescent="0.25">
      <c r="A175" s="119"/>
      <c r="B175" s="23"/>
      <c r="C175" s="36"/>
      <c r="D175" s="36"/>
    </row>
    <row r="176" spans="1:4" ht="20.25" x14ac:dyDescent="0.25">
      <c r="A176" s="119"/>
      <c r="B176" s="23"/>
      <c r="C176" s="36"/>
      <c r="D176" s="36"/>
    </row>
    <row r="177" spans="1:4" ht="20.25" x14ac:dyDescent="0.25">
      <c r="A177" s="119"/>
      <c r="B177" s="23"/>
      <c r="C177" s="36"/>
      <c r="D177" s="36"/>
    </row>
    <row r="178" spans="1:4" ht="20.25" x14ac:dyDescent="0.25">
      <c r="A178" s="119"/>
      <c r="B178" s="23"/>
      <c r="C178" s="36"/>
      <c r="D178" s="36"/>
    </row>
    <row r="179" spans="1:4" ht="20.25" x14ac:dyDescent="0.25">
      <c r="A179" s="119"/>
      <c r="B179" s="23"/>
      <c r="C179" s="36"/>
      <c r="D179" s="36"/>
    </row>
    <row r="180" spans="1:4" ht="20.25" x14ac:dyDescent="0.25">
      <c r="A180" s="119"/>
      <c r="B180" s="23"/>
      <c r="C180" s="36"/>
      <c r="D180" s="36"/>
    </row>
    <row r="181" spans="1:4" ht="20.25" x14ac:dyDescent="0.25">
      <c r="A181" s="119"/>
      <c r="B181" s="23"/>
      <c r="C181" s="36"/>
      <c r="D181" s="36"/>
    </row>
    <row r="182" spans="1:4" ht="20.25" x14ac:dyDescent="0.25">
      <c r="A182" s="119"/>
      <c r="B182" s="23"/>
      <c r="C182" s="36"/>
      <c r="D182" s="36"/>
    </row>
    <row r="183" spans="1:4" ht="20.25" x14ac:dyDescent="0.25">
      <c r="A183" s="119"/>
      <c r="B183" s="23"/>
      <c r="C183" s="36"/>
      <c r="D183" s="36"/>
    </row>
    <row r="184" spans="1:4" ht="20.25" x14ac:dyDescent="0.25">
      <c r="A184" s="119"/>
      <c r="B184" s="23"/>
      <c r="C184" s="36"/>
      <c r="D184" s="36"/>
    </row>
    <row r="185" spans="1:4" ht="20.25" x14ac:dyDescent="0.25">
      <c r="A185" s="119"/>
      <c r="B185" s="23"/>
      <c r="C185" s="36"/>
      <c r="D185" s="36"/>
    </row>
    <row r="186" spans="1:4" ht="20.25" x14ac:dyDescent="0.25">
      <c r="A186" s="119"/>
      <c r="B186" s="23"/>
      <c r="C186" s="36"/>
      <c r="D186" s="36"/>
    </row>
    <row r="187" spans="1:4" ht="20.25" x14ac:dyDescent="0.25">
      <c r="A187" s="119"/>
      <c r="B187" s="23"/>
      <c r="C187" s="36"/>
      <c r="D187" s="36"/>
    </row>
    <row r="188" spans="1:4" ht="20.25" x14ac:dyDescent="0.25">
      <c r="A188" s="119"/>
      <c r="B188" s="23"/>
      <c r="C188" s="36"/>
      <c r="D188" s="36"/>
    </row>
    <row r="189" spans="1:4" ht="20.25" x14ac:dyDescent="0.25">
      <c r="A189" s="119"/>
      <c r="B189" s="23"/>
      <c r="C189" s="36"/>
      <c r="D189" s="36"/>
    </row>
    <row r="190" spans="1:4" ht="20.25" x14ac:dyDescent="0.25">
      <c r="A190" s="119"/>
      <c r="B190" s="23"/>
      <c r="C190" s="36"/>
      <c r="D190" s="36"/>
    </row>
    <row r="191" spans="1:4" ht="20.25" x14ac:dyDescent="0.25">
      <c r="A191" s="119"/>
      <c r="B191" s="23"/>
      <c r="C191" s="36"/>
      <c r="D191" s="36"/>
    </row>
    <row r="192" spans="1:4" ht="20.25" x14ac:dyDescent="0.25">
      <c r="A192" s="119"/>
      <c r="B192" s="23"/>
      <c r="C192" s="36"/>
      <c r="D192" s="36"/>
    </row>
    <row r="193" spans="1:4" ht="20.25" x14ac:dyDescent="0.25">
      <c r="A193" s="119"/>
      <c r="B193" s="23"/>
      <c r="C193" s="36"/>
      <c r="D193" s="36"/>
    </row>
    <row r="194" spans="1:4" ht="20.25" x14ac:dyDescent="0.25">
      <c r="A194" s="119"/>
      <c r="B194" s="23"/>
      <c r="C194" s="36"/>
      <c r="D194" s="36"/>
    </row>
    <row r="195" spans="1:4" ht="20.25" x14ac:dyDescent="0.25">
      <c r="A195" s="119"/>
      <c r="B195" s="23"/>
      <c r="C195" s="36"/>
      <c r="D195" s="36"/>
    </row>
    <row r="196" spans="1:4" ht="20.25" x14ac:dyDescent="0.25">
      <c r="A196" s="119"/>
      <c r="B196" s="23"/>
      <c r="C196" s="36"/>
      <c r="D196" s="36"/>
    </row>
    <row r="197" spans="1:4" ht="20.25" x14ac:dyDescent="0.25">
      <c r="A197" s="119"/>
      <c r="B197" s="23"/>
      <c r="C197" s="36"/>
      <c r="D197" s="36"/>
    </row>
    <row r="198" spans="1:4" ht="20.25" x14ac:dyDescent="0.25">
      <c r="A198" s="119"/>
      <c r="B198" s="23"/>
      <c r="C198" s="36"/>
      <c r="D198" s="36"/>
    </row>
    <row r="199" spans="1:4" ht="20.25" x14ac:dyDescent="0.25">
      <c r="A199" s="119"/>
      <c r="B199" s="23"/>
      <c r="C199" s="36"/>
      <c r="D199" s="36"/>
    </row>
    <row r="200" spans="1:4" ht="20.25" x14ac:dyDescent="0.25">
      <c r="A200" s="119"/>
      <c r="B200" s="23"/>
      <c r="C200" s="36"/>
      <c r="D200" s="36"/>
    </row>
    <row r="201" spans="1:4" ht="20.25" x14ac:dyDescent="0.25">
      <c r="A201" s="119"/>
      <c r="B201" s="23"/>
      <c r="C201" s="36"/>
      <c r="D201" s="36"/>
    </row>
    <row r="202" spans="1:4" ht="20.25" x14ac:dyDescent="0.25">
      <c r="A202" s="119"/>
      <c r="B202" s="23"/>
      <c r="C202" s="36"/>
      <c r="D202" s="36"/>
    </row>
    <row r="203" spans="1:4" ht="20.25" x14ac:dyDescent="0.25">
      <c r="A203" s="119"/>
      <c r="B203" s="23"/>
      <c r="C203" s="36"/>
      <c r="D203" s="36"/>
    </row>
    <row r="204" spans="1:4" ht="20.25" x14ac:dyDescent="0.25">
      <c r="A204" s="119"/>
      <c r="B204" s="23"/>
      <c r="C204" s="36"/>
      <c r="D204" s="36"/>
    </row>
    <row r="205" spans="1:4" ht="20.25" x14ac:dyDescent="0.25">
      <c r="A205" s="119"/>
      <c r="B205" s="23"/>
      <c r="C205" s="36"/>
      <c r="D205" s="36"/>
    </row>
    <row r="206" spans="1:4" ht="20.25" x14ac:dyDescent="0.25">
      <c r="A206" s="119"/>
      <c r="B206" s="23"/>
      <c r="C206" s="36"/>
      <c r="D206" s="36"/>
    </row>
    <row r="207" spans="1:4" ht="20.25" x14ac:dyDescent="0.25">
      <c r="A207" s="119"/>
      <c r="B207" s="23"/>
      <c r="C207" s="36"/>
      <c r="D207" s="36"/>
    </row>
    <row r="208" spans="1:4" x14ac:dyDescent="0.25">
      <c r="A208" s="99"/>
      <c r="B208" s="23"/>
      <c r="C208" s="23"/>
      <c r="D208" s="23"/>
    </row>
    <row r="209" spans="1:8" ht="20.25" x14ac:dyDescent="0.25">
      <c r="A209" s="99"/>
      <c r="B209" s="32" t="s">
        <v>88</v>
      </c>
      <c r="C209" s="32" t="s">
        <v>145</v>
      </c>
      <c r="D209" s="35" t="s">
        <v>88</v>
      </c>
      <c r="E209" s="35" t="s">
        <v>145</v>
      </c>
    </row>
    <row r="210" spans="1:8" ht="21" x14ac:dyDescent="0.35">
      <c r="A210" s="99"/>
      <c r="B210" s="33" t="s">
        <v>90</v>
      </c>
      <c r="C210" s="33"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99"/>
      <c r="B211" s="33" t="s">
        <v>90</v>
      </c>
      <c r="C211" s="33" t="s">
        <v>93</v>
      </c>
      <c r="E211" t="s">
        <v>58</v>
      </c>
      <c r="F211" t="str">
        <f t="shared" ref="F211:F221" si="0">IF(NOT(ISBLANK(D211)),D211,IF(NOT(ISBLANK(E211)),"     "&amp;E211,FALSE))</f>
        <v xml:space="preserve">     Afectación menor a 10 SMLMV .</v>
      </c>
    </row>
    <row r="212" spans="1:8" ht="21" x14ac:dyDescent="0.35">
      <c r="A212" s="99"/>
      <c r="B212" s="33" t="s">
        <v>90</v>
      </c>
      <c r="C212" s="33" t="s">
        <v>94</v>
      </c>
      <c r="E212" t="s">
        <v>93</v>
      </c>
      <c r="F212" t="str">
        <f t="shared" si="0"/>
        <v xml:space="preserve">     Entre 10 y 50 SMLMV </v>
      </c>
    </row>
    <row r="213" spans="1:8" ht="21" x14ac:dyDescent="0.35">
      <c r="A213" s="99"/>
      <c r="B213" s="33" t="s">
        <v>90</v>
      </c>
      <c r="C213" s="33" t="s">
        <v>95</v>
      </c>
      <c r="E213" t="s">
        <v>94</v>
      </c>
      <c r="F213" t="str">
        <f t="shared" si="0"/>
        <v xml:space="preserve">     Entre 50 y 100 SMLMV </v>
      </c>
    </row>
    <row r="214" spans="1:8" ht="21" x14ac:dyDescent="0.35">
      <c r="A214" s="99"/>
      <c r="B214" s="33" t="s">
        <v>90</v>
      </c>
      <c r="C214" s="33" t="s">
        <v>96</v>
      </c>
      <c r="E214" t="s">
        <v>95</v>
      </c>
      <c r="F214" t="str">
        <f t="shared" si="0"/>
        <v xml:space="preserve">     Entre 100 y 500 SMLMV </v>
      </c>
    </row>
    <row r="215" spans="1:8" ht="21" x14ac:dyDescent="0.35">
      <c r="A215" s="99"/>
      <c r="B215" s="33" t="s">
        <v>57</v>
      </c>
      <c r="C215" s="33" t="s">
        <v>97</v>
      </c>
      <c r="E215" t="s">
        <v>96</v>
      </c>
      <c r="F215" t="str">
        <f t="shared" si="0"/>
        <v xml:space="preserve">     Mayor a 500 SMLMV </v>
      </c>
    </row>
    <row r="216" spans="1:8" ht="21" x14ac:dyDescent="0.35">
      <c r="A216" s="99"/>
      <c r="B216" s="33" t="s">
        <v>57</v>
      </c>
      <c r="C216" s="33" t="s">
        <v>98</v>
      </c>
      <c r="D216" t="s">
        <v>57</v>
      </c>
      <c r="F216" t="str">
        <f t="shared" si="0"/>
        <v>Pérdida Reputacional</v>
      </c>
    </row>
    <row r="217" spans="1:8" ht="21" x14ac:dyDescent="0.35">
      <c r="A217" s="99"/>
      <c r="B217" s="33" t="s">
        <v>57</v>
      </c>
      <c r="C217" s="33" t="s">
        <v>100</v>
      </c>
      <c r="E217" t="s">
        <v>97</v>
      </c>
      <c r="F217" t="str">
        <f t="shared" si="0"/>
        <v xml:space="preserve">     El riesgo afecta la imagen de alguna área de la organización</v>
      </c>
    </row>
    <row r="218" spans="1:8" ht="21" x14ac:dyDescent="0.35">
      <c r="A218" s="99"/>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9"/>
      <c r="B219" s="33" t="s">
        <v>57</v>
      </c>
      <c r="C219" s="33" t="s">
        <v>118</v>
      </c>
      <c r="E219" t="s">
        <v>100</v>
      </c>
      <c r="F219" t="str">
        <f t="shared" si="0"/>
        <v xml:space="preserve">     El riesgo afecta la imagen de la entidad con algunos usuarios de relevancia frente al logro de los objetivos</v>
      </c>
    </row>
    <row r="220" spans="1:8" x14ac:dyDescent="0.25">
      <c r="A220" s="99"/>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9"/>
      <c r="B221" s="34" t="e" cm="1">
        <f t="array" aca="1" ref="B221:B223" ca="1">_xlfn.UNIQUE(Tabla1[[#All],[Criterios]])</f>
        <v>#NAME?</v>
      </c>
      <c r="C221" s="34"/>
      <c r="E221" t="s">
        <v>118</v>
      </c>
      <c r="F221" t="str">
        <f t="shared" si="0"/>
        <v xml:space="preserve">     El riesgo afecta la imagen de la entidad a nivel nacional, con efecto publicitarios sostenible a nivel país</v>
      </c>
    </row>
    <row r="222" spans="1:8" x14ac:dyDescent="0.25">
      <c r="A222" s="99"/>
      <c r="B222" s="34" t="e">
        <f ca="1"/>
        <v>#NAME?</v>
      </c>
      <c r="C222" s="34"/>
    </row>
    <row r="223" spans="1:8" x14ac:dyDescent="0.25">
      <c r="B223" s="34" t="e">
        <f ca="1"/>
        <v>#NAME?</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4"/>
    <col min="3" max="3" width="17" style="104" customWidth="1"/>
    <col min="4" max="4" width="14.28515625" style="104"/>
    <col min="5" max="5" width="46" style="104" customWidth="1"/>
    <col min="6" max="16384" width="14.28515625" style="104"/>
  </cols>
  <sheetData>
    <row r="1" spans="2:6" ht="24" customHeight="1" thickBot="1" x14ac:dyDescent="0.25">
      <c r="B1" s="378" t="s">
        <v>78</v>
      </c>
      <c r="C1" s="379"/>
      <c r="D1" s="379"/>
      <c r="E1" s="379"/>
      <c r="F1" s="380"/>
    </row>
    <row r="2" spans="2:6" ht="16.5" thickBot="1" x14ac:dyDescent="0.3">
      <c r="B2" s="105"/>
      <c r="C2" s="105"/>
      <c r="D2" s="105"/>
      <c r="E2" s="105"/>
      <c r="F2" s="105"/>
    </row>
    <row r="3" spans="2:6" ht="16.5" thickBot="1" x14ac:dyDescent="0.25">
      <c r="B3" s="382" t="s">
        <v>64</v>
      </c>
      <c r="C3" s="383"/>
      <c r="D3" s="383"/>
      <c r="E3" s="117" t="s">
        <v>65</v>
      </c>
      <c r="F3" s="118" t="s">
        <v>66</v>
      </c>
    </row>
    <row r="4" spans="2:6" ht="31.5" x14ac:dyDescent="0.2">
      <c r="B4" s="384" t="s">
        <v>67</v>
      </c>
      <c r="C4" s="386" t="s">
        <v>13</v>
      </c>
      <c r="D4" s="106" t="s">
        <v>14</v>
      </c>
      <c r="E4" s="107" t="s">
        <v>68</v>
      </c>
      <c r="F4" s="108">
        <v>0.25</v>
      </c>
    </row>
    <row r="5" spans="2:6" ht="47.25" x14ac:dyDescent="0.2">
      <c r="B5" s="385"/>
      <c r="C5" s="387"/>
      <c r="D5" s="109" t="s">
        <v>15</v>
      </c>
      <c r="E5" s="110" t="s">
        <v>69</v>
      </c>
      <c r="F5" s="111">
        <v>0.15</v>
      </c>
    </row>
    <row r="6" spans="2:6" ht="47.25" x14ac:dyDescent="0.2">
      <c r="B6" s="385"/>
      <c r="C6" s="387"/>
      <c r="D6" s="109" t="s">
        <v>16</v>
      </c>
      <c r="E6" s="110" t="s">
        <v>70</v>
      </c>
      <c r="F6" s="111">
        <v>0.1</v>
      </c>
    </row>
    <row r="7" spans="2:6" ht="63" x14ac:dyDescent="0.2">
      <c r="B7" s="385"/>
      <c r="C7" s="387" t="s">
        <v>17</v>
      </c>
      <c r="D7" s="109" t="s">
        <v>10</v>
      </c>
      <c r="E7" s="110" t="s">
        <v>71</v>
      </c>
      <c r="F7" s="111">
        <v>0.25</v>
      </c>
    </row>
    <row r="8" spans="2:6" ht="31.5" x14ac:dyDescent="0.2">
      <c r="B8" s="385"/>
      <c r="C8" s="387"/>
      <c r="D8" s="109" t="s">
        <v>9</v>
      </c>
      <c r="E8" s="110" t="s">
        <v>72</v>
      </c>
      <c r="F8" s="111">
        <v>0.15</v>
      </c>
    </row>
    <row r="9" spans="2:6" ht="47.25" x14ac:dyDescent="0.2">
      <c r="B9" s="385" t="s">
        <v>162</v>
      </c>
      <c r="C9" s="387" t="s">
        <v>18</v>
      </c>
      <c r="D9" s="109" t="s">
        <v>19</v>
      </c>
      <c r="E9" s="110" t="s">
        <v>73</v>
      </c>
      <c r="F9" s="112" t="s">
        <v>74</v>
      </c>
    </row>
    <row r="10" spans="2:6" ht="63" x14ac:dyDescent="0.2">
      <c r="B10" s="385"/>
      <c r="C10" s="387"/>
      <c r="D10" s="109" t="s">
        <v>20</v>
      </c>
      <c r="E10" s="110" t="s">
        <v>75</v>
      </c>
      <c r="F10" s="112" t="s">
        <v>74</v>
      </c>
    </row>
    <row r="11" spans="2:6" ht="47.25" x14ac:dyDescent="0.2">
      <c r="B11" s="385"/>
      <c r="C11" s="387" t="s">
        <v>21</v>
      </c>
      <c r="D11" s="109" t="s">
        <v>22</v>
      </c>
      <c r="E11" s="110" t="s">
        <v>76</v>
      </c>
      <c r="F11" s="112" t="s">
        <v>74</v>
      </c>
    </row>
    <row r="12" spans="2:6" ht="47.25" x14ac:dyDescent="0.2">
      <c r="B12" s="385"/>
      <c r="C12" s="387"/>
      <c r="D12" s="109" t="s">
        <v>23</v>
      </c>
      <c r="E12" s="110" t="s">
        <v>77</v>
      </c>
      <c r="F12" s="112" t="s">
        <v>74</v>
      </c>
    </row>
    <row r="13" spans="2:6" ht="31.5" x14ac:dyDescent="0.2">
      <c r="B13" s="385"/>
      <c r="C13" s="387" t="s">
        <v>24</v>
      </c>
      <c r="D13" s="109" t="s">
        <v>119</v>
      </c>
      <c r="E13" s="110" t="s">
        <v>122</v>
      </c>
      <c r="F13" s="112" t="s">
        <v>74</v>
      </c>
    </row>
    <row r="14" spans="2:6" ht="32.25" thickBot="1" x14ac:dyDescent="0.25">
      <c r="B14" s="388"/>
      <c r="C14" s="389"/>
      <c r="D14" s="113" t="s">
        <v>120</v>
      </c>
      <c r="E14" s="114" t="s">
        <v>121</v>
      </c>
      <c r="F14" s="115" t="s">
        <v>74</v>
      </c>
    </row>
    <row r="15" spans="2:6" ht="49.5" customHeight="1" x14ac:dyDescent="0.2">
      <c r="B15" s="381" t="s">
        <v>159</v>
      </c>
      <c r="C15" s="381"/>
      <c r="D15" s="381"/>
      <c r="E15" s="381"/>
      <c r="F15" s="381"/>
    </row>
    <row r="16" spans="2:6" ht="27" customHeight="1" x14ac:dyDescent="0.25">
      <c r="B16" s="11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2022-05-04T19:37:47Z</dcterms:modified>
</cp:coreProperties>
</file>